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colorvisioncorp-my.sharepoint.com/personal/callen_color-vision_biz/Documents/Business/Weekly Sales Goals/2021 Sales Goals/February/"/>
    </mc:Choice>
  </mc:AlternateContent>
  <xr:revisionPtr revIDLastSave="63" documentId="8_{6213512A-D3CD-405B-8510-019E6B3129BD}" xr6:coauthVersionLast="46" xr6:coauthVersionMax="46" xr10:uidLastSave="{DD1D2CD5-7E40-4EBF-BF79-166FA73CE14A}"/>
  <bookViews>
    <workbookView xWindow="28680" yWindow="2490" windowWidth="24240" windowHeight="13140" tabRatio="693" activeTab="4" xr2:uid="{00000000-000D-0000-FFFF-FFFF00000000}"/>
  </bookViews>
  <sheets>
    <sheet name="SCOTT" sheetId="21" r:id="rId1"/>
    <sheet name="DAVID" sheetId="19" r:id="rId2"/>
    <sheet name="DON" sheetId="18" r:id="rId3"/>
    <sheet name="IN STORE SALES" sheetId="8" r:id="rId4"/>
    <sheet name="JEFFERSON CITY" sheetId="4" r:id="rId5"/>
    <sheet name="YEAR TO DATE" sheetId="6" r:id="rId6"/>
  </sheets>
  <calcPr calcId="191028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4" l="1"/>
  <c r="F24" i="4"/>
  <c r="E23" i="4" l="1"/>
  <c r="F23" i="4"/>
  <c r="E18" i="4"/>
  <c r="F18" i="4"/>
  <c r="E13" i="4" l="1"/>
  <c r="F13" i="4"/>
  <c r="F8" i="4" l="1"/>
  <c r="E8" i="4"/>
  <c r="D34" i="4" l="1"/>
  <c r="D29" i="8" s="1"/>
  <c r="D34" i="8" s="1"/>
  <c r="I3" i="6"/>
  <c r="I12" i="6"/>
  <c r="D45" i="21"/>
  <c r="E44" i="4"/>
  <c r="F44" i="4"/>
  <c r="E43" i="4"/>
  <c r="H3" i="6"/>
  <c r="H4" i="6" s="1"/>
  <c r="H5" i="6" s="1"/>
  <c r="I9" i="6"/>
  <c r="C15" i="6"/>
  <c r="E3" i="6"/>
  <c r="F3" i="6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D15" i="6"/>
  <c r="G15" i="6"/>
  <c r="K17" i="6"/>
  <c r="K18" i="6"/>
  <c r="C5" i="4"/>
  <c r="C17" i="4" s="1"/>
  <c r="E42" i="4"/>
  <c r="F42" i="4"/>
  <c r="F43" i="4"/>
  <c r="D45" i="4"/>
  <c r="D45" i="8"/>
  <c r="D45" i="18"/>
  <c r="D45" i="19"/>
  <c r="I10" i="6"/>
  <c r="I5" i="6"/>
  <c r="I11" i="6"/>
  <c r="I6" i="6"/>
  <c r="I13" i="6"/>
  <c r="I8" i="6"/>
  <c r="C45" i="4"/>
  <c r="I7" i="6"/>
  <c r="I4" i="6"/>
  <c r="I14" i="6"/>
  <c r="J3" i="6"/>
  <c r="C16" i="4" l="1"/>
  <c r="E15" i="6"/>
  <c r="J5" i="6"/>
  <c r="H6" i="6"/>
  <c r="J4" i="6"/>
  <c r="F15" i="6"/>
  <c r="F45" i="4"/>
  <c r="C24" i="4"/>
  <c r="E45" i="4"/>
  <c r="C7" i="4"/>
  <c r="C20" i="4"/>
  <c r="C13" i="4"/>
  <c r="C12" i="4"/>
  <c r="C11" i="4"/>
  <c r="C19" i="4"/>
  <c r="C21" i="4"/>
  <c r="C22" i="4"/>
  <c r="C9" i="4"/>
  <c r="C10" i="4"/>
  <c r="C15" i="4"/>
  <c r="C14" i="4"/>
  <c r="C18" i="4"/>
  <c r="C8" i="4"/>
  <c r="C23" i="4"/>
  <c r="C6" i="4"/>
  <c r="H7" i="6" l="1"/>
  <c r="J6" i="6"/>
  <c r="J7" i="6" l="1"/>
  <c r="H8" i="6"/>
  <c r="J8" i="6" l="1"/>
  <c r="H9" i="6"/>
  <c r="J9" i="6" l="1"/>
  <c r="H10" i="6"/>
  <c r="J10" i="6" l="1"/>
  <c r="H11" i="6"/>
  <c r="H12" i="6" l="1"/>
  <c r="J11" i="6"/>
  <c r="H13" i="6" l="1"/>
  <c r="J12" i="6"/>
  <c r="J13" i="6" l="1"/>
  <c r="H14" i="6"/>
  <c r="J14" i="6" s="1"/>
</calcChain>
</file>

<file path=xl/sharedStrings.xml><?xml version="1.0" encoding="utf-8"?>
<sst xmlns="http://schemas.openxmlformats.org/spreadsheetml/2006/main" count="86" uniqueCount="39">
  <si>
    <t>QUARTER GOALS</t>
  </si>
  <si>
    <t>WEEK ENDING</t>
  </si>
  <si>
    <t>2021 GOAL</t>
  </si>
  <si>
    <t>2021 ACTUAL</t>
  </si>
  <si>
    <t>Work Days</t>
  </si>
  <si>
    <t>QUARTERLY GOALS</t>
  </si>
  <si>
    <t>JAN</t>
  </si>
  <si>
    <t>FEB</t>
  </si>
  <si>
    <t>MAR</t>
  </si>
  <si>
    <t>TOTAL</t>
  </si>
  <si>
    <t>2021 NET SALES</t>
  </si>
  <si>
    <t>DON</t>
  </si>
  <si>
    <t>DAVID</t>
  </si>
  <si>
    <t>SCOTT</t>
  </si>
  <si>
    <r>
      <t>OVER/</t>
    </r>
    <r>
      <rPr>
        <sz val="10"/>
        <color indexed="10"/>
        <rFont val="Arial"/>
        <family val="2"/>
      </rPr>
      <t>SHORT</t>
    </r>
  </si>
  <si>
    <t>% UP/DOWN</t>
  </si>
  <si>
    <t>2021 ACTUAL SALES</t>
  </si>
  <si>
    <t>Intercompany Sales</t>
  </si>
  <si>
    <t>.</t>
  </si>
  <si>
    <t>YEAR TO DATE GOALS</t>
  </si>
  <si>
    <t>2021 MONTHLY GOAL</t>
  </si>
  <si>
    <r>
      <t>OVER/</t>
    </r>
    <r>
      <rPr>
        <b/>
        <u/>
        <sz val="10"/>
        <color indexed="10"/>
        <rFont val="Arial"/>
        <family val="2"/>
      </rPr>
      <t>SHORT</t>
    </r>
  </si>
  <si>
    <t>2020 ACTUAL</t>
  </si>
  <si>
    <t>2021 ACTUAL YTD</t>
  </si>
  <si>
    <t>2021 YTD GOAL</t>
  </si>
  <si>
    <t>YTD GOAL % UP/DOWN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</si>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</sst>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%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4" fontId="0" fillId="0" borderId="0" xfId="1" applyFont="1"/>
    <xf numFmtId="0" fontId="3" fillId="0" borderId="0" xfId="0" applyFont="1" applyAlignment="1">
      <alignment horizontal="center" wrapText="1"/>
    </xf>
    <xf numFmtId="16" fontId="0" fillId="0" borderId="0" xfId="0" applyNumberFormat="1"/>
    <xf numFmtId="44" fontId="0" fillId="0" borderId="0" xfId="1" applyFont="1" applyAlignment="1">
      <alignment wrapText="1"/>
    </xf>
    <xf numFmtId="0" fontId="1" fillId="0" borderId="0" xfId="0" applyFont="1" applyAlignment="1">
      <alignment horizontal="center"/>
    </xf>
    <xf numFmtId="44" fontId="0" fillId="0" borderId="1" xfId="1" applyFont="1" applyBorder="1"/>
    <xf numFmtId="0" fontId="1" fillId="0" borderId="0" xfId="0" applyFont="1" applyAlignment="1">
      <alignment horizontal="right"/>
    </xf>
    <xf numFmtId="44" fontId="6" fillId="0" borderId="0" xfId="0" applyNumberFormat="1" applyFont="1"/>
    <xf numFmtId="44" fontId="6" fillId="0" borderId="0" xfId="1" applyFont="1"/>
    <xf numFmtId="9" fontId="6" fillId="0" borderId="0" xfId="10" applyFont="1"/>
    <xf numFmtId="44" fontId="0" fillId="0" borderId="0" xfId="0" applyNumberFormat="1"/>
    <xf numFmtId="0" fontId="3" fillId="0" borderId="0" xfId="0" applyFont="1" applyAlignment="1">
      <alignment horizontal="center"/>
    </xf>
    <xf numFmtId="9" fontId="0" fillId="0" borderId="0" xfId="10" applyFont="1"/>
    <xf numFmtId="165" fontId="0" fillId="0" borderId="0" xfId="10" applyNumberFormat="1" applyFont="1"/>
    <xf numFmtId="44" fontId="0" fillId="0" borderId="1" xfId="0" applyNumberFormat="1" applyBorder="1"/>
    <xf numFmtId="0" fontId="6" fillId="0" borderId="0" xfId="0" applyFont="1"/>
    <xf numFmtId="16" fontId="3" fillId="0" borderId="0" xfId="0" applyNumberFormat="1" applyFont="1"/>
    <xf numFmtId="44" fontId="5" fillId="0" borderId="0" xfId="1" applyFont="1"/>
    <xf numFmtId="44" fontId="7" fillId="0" borderId="0" xfId="0" applyNumberFormat="1" applyFont="1"/>
    <xf numFmtId="9" fontId="7" fillId="0" borderId="0" xfId="10" applyFont="1"/>
    <xf numFmtId="44" fontId="7" fillId="0" borderId="0" xfId="1" applyFont="1"/>
    <xf numFmtId="44" fontId="2" fillId="0" borderId="0" xfId="1"/>
    <xf numFmtId="44" fontId="2" fillId="0" borderId="0" xfId="1" applyAlignment="1">
      <alignment wrapText="1"/>
    </xf>
    <xf numFmtId="44" fontId="2" fillId="0" borderId="1" xfId="1" applyBorder="1"/>
    <xf numFmtId="44" fontId="3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4" fontId="9" fillId="0" borderId="0" xfId="1" applyFont="1"/>
    <xf numFmtId="0" fontId="9" fillId="0" borderId="0" xfId="0" applyFont="1"/>
    <xf numFmtId="0" fontId="8" fillId="0" borderId="0" xfId="0" applyFont="1" applyAlignment="1">
      <alignment horizontal="center" wrapText="1"/>
    </xf>
    <xf numFmtId="164" fontId="2" fillId="0" borderId="0" xfId="1" applyNumberFormat="1" applyAlignment="1">
      <alignment wrapText="1"/>
    </xf>
    <xf numFmtId="9" fontId="2" fillId="0" borderId="0" xfId="10"/>
    <xf numFmtId="44" fontId="2" fillId="0" borderId="0" xfId="0" applyNumberFormat="1" applyFont="1"/>
    <xf numFmtId="44" fontId="2" fillId="0" borderId="0" xfId="1" applyFont="1"/>
    <xf numFmtId="44" fontId="2" fillId="0" borderId="1" xfId="1" applyFont="1" applyBorder="1"/>
    <xf numFmtId="9" fontId="2" fillId="0" borderId="1" xfId="10" applyFont="1" applyBorder="1"/>
    <xf numFmtId="9" fontId="2" fillId="0" borderId="0" xfId="10" applyFont="1"/>
    <xf numFmtId="165" fontId="2" fillId="0" borderId="0" xfId="10" applyNumberFormat="1" applyFont="1"/>
    <xf numFmtId="0" fontId="2" fillId="0" borderId="0" xfId="9"/>
    <xf numFmtId="16" fontId="2" fillId="0" borderId="0" xfId="9" applyNumberFormat="1"/>
    <xf numFmtId="16" fontId="2" fillId="0" borderId="0" xfId="0" applyNumberFormat="1" applyFont="1"/>
    <xf numFmtId="16" fontId="1" fillId="0" borderId="0" xfId="0" applyNumberFormat="1" applyFont="1"/>
    <xf numFmtId="0" fontId="1" fillId="0" borderId="0" xfId="0" applyFont="1"/>
    <xf numFmtId="44" fontId="2" fillId="0" borderId="0" xfId="1" applyFont="1" applyAlignment="1">
      <alignment horizontal="center" wrapText="1"/>
    </xf>
    <xf numFmtId="44" fontId="2" fillId="0" borderId="0" xfId="1" applyFont="1" applyAlignment="1">
      <alignment wrapText="1"/>
    </xf>
    <xf numFmtId="44" fontId="7" fillId="0" borderId="0" xfId="1" applyFont="1" applyAlignment="1">
      <alignment wrapText="1"/>
    </xf>
    <xf numFmtId="0" fontId="4" fillId="0" borderId="0" xfId="0" applyFont="1" applyAlignment="1">
      <alignment horizontal="center" wrapText="1"/>
    </xf>
    <xf numFmtId="9" fontId="2" fillId="0" borderId="0" xfId="10" applyNumberFormat="1"/>
    <xf numFmtId="44" fontId="10" fillId="0" borderId="0" xfId="1" applyFont="1"/>
    <xf numFmtId="9" fontId="10" fillId="0" borderId="0" xfId="10" applyFont="1"/>
    <xf numFmtId="165" fontId="10" fillId="0" borderId="0" xfId="10" applyNumberFormat="1" applyFont="1"/>
  </cellXfs>
  <cellStyles count="18">
    <cellStyle name="Currency" xfId="1" builtinId="4"/>
    <cellStyle name="Currency 2" xfId="2" xr:uid="{00000000-0005-0000-0000-000001000000}"/>
    <cellStyle name="Currency 2 2" xfId="3" xr:uid="{00000000-0005-0000-0000-000002000000}"/>
    <cellStyle name="Currency 2 2 2" xfId="4" xr:uid="{00000000-0005-0000-0000-000003000000}"/>
    <cellStyle name="Currency 2 3" xfId="5" xr:uid="{00000000-0005-0000-0000-000004000000}"/>
    <cellStyle name="Currency 2 3 2" xfId="6" xr:uid="{00000000-0005-0000-0000-000005000000}"/>
    <cellStyle name="Currency 3" xfId="7" xr:uid="{00000000-0005-0000-0000-000006000000}"/>
    <cellStyle name="Currency 3 2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2 2" xfId="13" xr:uid="{00000000-0005-0000-0000-00000D000000}"/>
    <cellStyle name="Percent 2 3" xfId="14" xr:uid="{00000000-0005-0000-0000-00000E000000}"/>
    <cellStyle name="Percent 2 3 2" xfId="15" xr:uid="{00000000-0005-0000-0000-00000F000000}"/>
    <cellStyle name="Percent 3" xfId="16" xr:uid="{00000000-0005-0000-0000-000010000000}"/>
    <cellStyle name="Percent 3 2" xfId="17" xr:uid="{00000000-0005-0000-0000-00001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opLeftCell="A10" zoomScaleNormal="100" workbookViewId="0">
      <selection activeCell="D25" sqref="D25"/>
    </sheetView>
  </sheetViews>
  <sheetFormatPr defaultColWidth="8.85546875" defaultRowHeight="12.75" x14ac:dyDescent="0.2"/>
  <cols>
    <col min="1" max="1" width="15.28515625" customWidth="1"/>
    <col min="2" max="2" width="13.85546875" bestFit="1" customWidth="1"/>
    <col min="3" max="3" width="12.28515625" customWidth="1"/>
    <col min="4" max="4" width="13.85546875" style="3" customWidth="1"/>
    <col min="5" max="5" width="16.140625" customWidth="1"/>
    <col min="6" max="6" width="12.42578125" customWidth="1"/>
  </cols>
  <sheetData>
    <row r="1" spans="1:8" x14ac:dyDescent="0.2">
      <c r="A1" s="1" t="s">
        <v>0</v>
      </c>
      <c r="B1" s="1"/>
      <c r="C1" s="1"/>
    </row>
    <row r="2" spans="1:8" x14ac:dyDescent="0.2">
      <c r="A2" s="4" t="s">
        <v>1</v>
      </c>
      <c r="B2" s="2"/>
      <c r="C2" s="14" t="s">
        <v>2</v>
      </c>
      <c r="D2" s="27" t="s">
        <v>3</v>
      </c>
      <c r="E2" s="4"/>
      <c r="F2" s="4"/>
      <c r="G2" s="2"/>
      <c r="H2" s="2"/>
    </row>
    <row r="3" spans="1:8" x14ac:dyDescent="0.2">
      <c r="A3" s="29" t="s">
        <v>38</v>
      </c>
      <c r="B3" s="33"/>
      <c r="C3" s="24"/>
      <c r="D3" s="24"/>
    </row>
    <row r="4" spans="1:8" x14ac:dyDescent="0.2">
      <c r="A4" s="29">
        <v>20</v>
      </c>
      <c r="B4" s="33" t="s">
        <v>4</v>
      </c>
      <c r="C4" s="24"/>
      <c r="D4" s="24"/>
    </row>
    <row r="5" spans="1:8" x14ac:dyDescent="0.2">
      <c r="A5" s="43">
        <v>44228</v>
      </c>
      <c r="B5" s="25"/>
      <c r="C5" s="25"/>
      <c r="D5" s="24"/>
      <c r="E5" s="10"/>
      <c r="F5" s="12"/>
    </row>
    <row r="6" spans="1:8" x14ac:dyDescent="0.2">
      <c r="A6" s="43">
        <v>44229</v>
      </c>
      <c r="B6" s="24"/>
      <c r="C6" s="24"/>
      <c r="D6" s="24"/>
      <c r="E6" s="10"/>
      <c r="F6" s="12"/>
    </row>
    <row r="7" spans="1:8" x14ac:dyDescent="0.2">
      <c r="A7" s="43">
        <v>44230</v>
      </c>
      <c r="B7" s="24"/>
      <c r="C7" s="24"/>
      <c r="D7" s="24"/>
      <c r="E7" s="35"/>
      <c r="F7" s="39"/>
    </row>
    <row r="8" spans="1:8" x14ac:dyDescent="0.2">
      <c r="A8" s="43">
        <v>44231</v>
      </c>
      <c r="B8" s="25"/>
      <c r="C8" s="25"/>
      <c r="D8" s="24">
        <v>4017.16</v>
      </c>
      <c r="E8" s="35"/>
      <c r="F8" s="39"/>
    </row>
    <row r="9" spans="1:8" x14ac:dyDescent="0.2">
      <c r="A9" s="43">
        <v>44232</v>
      </c>
      <c r="B9" s="24"/>
      <c r="C9" s="24"/>
      <c r="E9" s="35"/>
      <c r="F9" s="39"/>
    </row>
    <row r="10" spans="1:8" x14ac:dyDescent="0.2">
      <c r="A10" s="43">
        <v>44235</v>
      </c>
      <c r="B10" s="24"/>
      <c r="C10" s="24"/>
      <c r="D10" s="24"/>
      <c r="E10" s="35"/>
      <c r="F10" s="39"/>
    </row>
    <row r="11" spans="1:8" x14ac:dyDescent="0.2">
      <c r="A11" s="43">
        <v>44236</v>
      </c>
      <c r="B11" s="24"/>
      <c r="C11" s="24"/>
      <c r="D11" s="24"/>
      <c r="E11" s="35"/>
      <c r="F11" s="39"/>
    </row>
    <row r="12" spans="1:8" x14ac:dyDescent="0.2">
      <c r="A12" s="43">
        <v>44237</v>
      </c>
      <c r="B12" s="24"/>
      <c r="C12" s="24"/>
      <c r="D12" s="24"/>
      <c r="E12" s="35"/>
      <c r="F12" s="39"/>
    </row>
    <row r="13" spans="1:8" x14ac:dyDescent="0.2">
      <c r="A13" s="43">
        <v>44238</v>
      </c>
      <c r="B13" s="24"/>
      <c r="C13" s="24"/>
      <c r="D13" s="24">
        <v>10663.51</v>
      </c>
      <c r="E13" s="35"/>
      <c r="F13" s="39"/>
    </row>
    <row r="14" spans="1:8" x14ac:dyDescent="0.2">
      <c r="A14" s="43">
        <v>44239</v>
      </c>
      <c r="B14" s="24"/>
      <c r="C14" s="24"/>
      <c r="E14" s="35"/>
      <c r="F14" s="39"/>
    </row>
    <row r="15" spans="1:8" x14ac:dyDescent="0.2">
      <c r="A15" s="43">
        <v>44242</v>
      </c>
      <c r="B15" s="24"/>
      <c r="C15" s="24"/>
      <c r="D15" s="24"/>
      <c r="E15" s="35"/>
      <c r="F15" s="39"/>
    </row>
    <row r="16" spans="1:8" x14ac:dyDescent="0.2">
      <c r="A16" s="43">
        <v>44243</v>
      </c>
      <c r="B16" s="24"/>
      <c r="C16" s="24"/>
      <c r="D16" s="24"/>
      <c r="E16" s="35"/>
      <c r="F16" s="39"/>
    </row>
    <row r="17" spans="1:7" x14ac:dyDescent="0.2">
      <c r="A17" s="43">
        <v>44244</v>
      </c>
      <c r="B17" s="24"/>
      <c r="C17" s="24"/>
      <c r="E17" s="35"/>
      <c r="F17" s="39"/>
    </row>
    <row r="18" spans="1:7" x14ac:dyDescent="0.2">
      <c r="A18" s="43">
        <v>44245</v>
      </c>
      <c r="B18" s="24"/>
      <c r="C18" s="24"/>
      <c r="D18" s="24">
        <v>24577.43</v>
      </c>
      <c r="E18" s="35"/>
      <c r="F18" s="39"/>
    </row>
    <row r="19" spans="1:7" x14ac:dyDescent="0.2">
      <c r="A19" s="43">
        <v>44246</v>
      </c>
      <c r="B19" s="24"/>
      <c r="C19" s="24"/>
      <c r="E19" s="35"/>
      <c r="F19" s="39"/>
    </row>
    <row r="20" spans="1:7" x14ac:dyDescent="0.2">
      <c r="A20" s="43">
        <v>44249</v>
      </c>
      <c r="B20" s="24"/>
      <c r="C20" s="24"/>
      <c r="D20" s="24"/>
      <c r="E20" s="35"/>
      <c r="F20" s="39"/>
    </row>
    <row r="21" spans="1:7" x14ac:dyDescent="0.2">
      <c r="A21" s="43">
        <v>44250</v>
      </c>
      <c r="B21" s="24"/>
      <c r="C21" s="24"/>
      <c r="D21" s="24"/>
      <c r="E21" s="10"/>
      <c r="F21" s="12"/>
    </row>
    <row r="22" spans="1:7" x14ac:dyDescent="0.2">
      <c r="A22" s="43">
        <v>44251</v>
      </c>
      <c r="B22" s="24"/>
      <c r="C22" s="24"/>
      <c r="D22" s="24"/>
      <c r="E22" s="10"/>
      <c r="F22" s="12"/>
    </row>
    <row r="23" spans="1:7" x14ac:dyDescent="0.2">
      <c r="A23" s="43">
        <v>44252</v>
      </c>
      <c r="B23" s="24"/>
      <c r="C23" s="24"/>
      <c r="D23" s="3">
        <v>31685.93</v>
      </c>
      <c r="E23" s="10"/>
      <c r="F23" s="12"/>
    </row>
    <row r="24" spans="1:7" x14ac:dyDescent="0.2">
      <c r="A24" s="43">
        <v>44253</v>
      </c>
      <c r="B24" s="24"/>
      <c r="C24" s="24"/>
      <c r="D24" s="24">
        <v>31685.93</v>
      </c>
      <c r="E24" s="10"/>
      <c r="F24" s="12"/>
    </row>
    <row r="25" spans="1:7" x14ac:dyDescent="0.2">
      <c r="A25" s="42"/>
      <c r="B25" s="24"/>
      <c r="C25" s="24"/>
      <c r="D25" s="24"/>
      <c r="E25" s="10"/>
      <c r="F25" s="12"/>
      <c r="G25" s="18"/>
    </row>
    <row r="26" spans="1:7" x14ac:dyDescent="0.2">
      <c r="A26" s="42"/>
      <c r="B26" s="24"/>
      <c r="C26" s="24"/>
      <c r="D26" s="24"/>
      <c r="E26" s="10"/>
      <c r="F26" s="12"/>
    </row>
    <row r="27" spans="1:7" x14ac:dyDescent="0.2">
      <c r="A27" s="42"/>
      <c r="B27" s="24"/>
      <c r="C27" s="24"/>
      <c r="D27" s="24"/>
      <c r="E27" s="10"/>
      <c r="F27" s="12"/>
    </row>
    <row r="28" spans="1:7" x14ac:dyDescent="0.2">
      <c r="A28" s="19"/>
      <c r="B28" s="24"/>
    </row>
    <row r="29" spans="1:7" x14ac:dyDescent="0.2">
      <c r="A29" s="44"/>
      <c r="B29" s="24"/>
      <c r="C29" s="45"/>
    </row>
    <row r="31" spans="1:7" x14ac:dyDescent="0.2">
      <c r="B31" s="13"/>
      <c r="C31" s="45"/>
    </row>
    <row r="32" spans="1:7" x14ac:dyDescent="0.2">
      <c r="B32" s="13"/>
    </row>
    <row r="33" spans="1:6" x14ac:dyDescent="0.2">
      <c r="B33" s="13"/>
    </row>
    <row r="34" spans="1:6" x14ac:dyDescent="0.2">
      <c r="B34" s="13"/>
    </row>
    <row r="35" spans="1:6" x14ac:dyDescent="0.2">
      <c r="B35" s="13"/>
    </row>
    <row r="36" spans="1:6" x14ac:dyDescent="0.2">
      <c r="B36" s="13"/>
    </row>
    <row r="37" spans="1:6" x14ac:dyDescent="0.2">
      <c r="B37" s="13"/>
    </row>
    <row r="38" spans="1:6" x14ac:dyDescent="0.2">
      <c r="B38" s="13"/>
    </row>
    <row r="39" spans="1:6" x14ac:dyDescent="0.2">
      <c r="B39" s="13"/>
    </row>
    <row r="40" spans="1:6" x14ac:dyDescent="0.2">
      <c r="A40" s="1" t="s">
        <v>5</v>
      </c>
    </row>
    <row r="41" spans="1:6" x14ac:dyDescent="0.2">
      <c r="A41" s="29"/>
    </row>
    <row r="42" spans="1:6" x14ac:dyDescent="0.2">
      <c r="A42" s="41" t="s">
        <v>6</v>
      </c>
      <c r="B42" s="24"/>
      <c r="C42" s="24"/>
      <c r="D42" s="24">
        <v>28211.68</v>
      </c>
      <c r="E42" s="36"/>
      <c r="F42" s="39"/>
    </row>
    <row r="43" spans="1:6" x14ac:dyDescent="0.2">
      <c r="A43" s="41" t="s">
        <v>7</v>
      </c>
      <c r="B43" s="24"/>
      <c r="C43" s="24"/>
      <c r="D43" s="24">
        <v>31685.93</v>
      </c>
      <c r="E43" s="36"/>
      <c r="F43" s="39"/>
    </row>
    <row r="44" spans="1:6" x14ac:dyDescent="0.2">
      <c r="A44" s="41" t="s">
        <v>8</v>
      </c>
      <c r="B44" s="24"/>
      <c r="C44" s="24"/>
      <c r="D44" s="24"/>
      <c r="E44" s="36"/>
      <c r="F44" s="39"/>
    </row>
    <row r="45" spans="1:6" ht="13.5" thickBot="1" x14ac:dyDescent="0.25">
      <c r="A45" s="9" t="s">
        <v>9</v>
      </c>
      <c r="C45" s="24"/>
      <c r="D45" s="26">
        <f>SUM(D42:D44)</f>
        <v>59897.61</v>
      </c>
      <c r="E45" s="24"/>
      <c r="F45" s="39"/>
    </row>
    <row r="46" spans="1:6" ht="13.5" thickTop="1" x14ac:dyDescent="0.2"/>
  </sheetData>
  <printOptions horizontalCentered="1" verticalCentered="1"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opLeftCell="A13" zoomScaleNormal="100" workbookViewId="0">
      <selection activeCell="D25" sqref="D25"/>
    </sheetView>
  </sheetViews>
  <sheetFormatPr defaultColWidth="8.85546875" defaultRowHeight="12.75" x14ac:dyDescent="0.2"/>
  <cols>
    <col min="1" max="1" width="15.28515625" customWidth="1"/>
    <col min="2" max="2" width="13.85546875" bestFit="1" customWidth="1"/>
    <col min="3" max="3" width="12.28515625" customWidth="1"/>
    <col min="4" max="4" width="13.85546875" style="3" customWidth="1"/>
    <col min="5" max="5" width="16.140625" customWidth="1"/>
    <col min="6" max="6" width="12.42578125" customWidth="1"/>
  </cols>
  <sheetData>
    <row r="1" spans="1:8" x14ac:dyDescent="0.2">
      <c r="A1" s="1" t="s">
        <v>0</v>
      </c>
      <c r="B1" s="1"/>
      <c r="C1" s="1"/>
    </row>
    <row r="2" spans="1:8" x14ac:dyDescent="0.2">
      <c r="A2" s="4" t="s">
        <v>1</v>
      </c>
      <c r="B2" s="2"/>
      <c r="C2" s="14" t="s">
        <v>2</v>
      </c>
      <c r="D2" s="27" t="s">
        <v>3</v>
      </c>
      <c r="E2" s="4"/>
      <c r="F2" s="4"/>
      <c r="G2" s="2"/>
      <c r="H2" s="2"/>
    </row>
    <row r="3" spans="1:8" x14ac:dyDescent="0.2">
      <c r="A3" s="29" t="s">
        <v>38</v>
      </c>
      <c r="B3" s="33"/>
      <c r="C3" s="24"/>
      <c r="D3" s="24"/>
    </row>
    <row r="4" spans="1:8" x14ac:dyDescent="0.2">
      <c r="A4" s="29">
        <v>20</v>
      </c>
      <c r="B4" s="33" t="s">
        <v>4</v>
      </c>
      <c r="C4" s="24"/>
      <c r="D4" s="24"/>
    </row>
    <row r="5" spans="1:8" x14ac:dyDescent="0.2">
      <c r="A5" s="43">
        <v>44228</v>
      </c>
      <c r="B5" s="25"/>
      <c r="C5" s="25"/>
      <c r="D5" s="24"/>
      <c r="E5" s="10"/>
      <c r="F5" s="12"/>
    </row>
    <row r="6" spans="1:8" x14ac:dyDescent="0.2">
      <c r="A6" s="43">
        <v>44229</v>
      </c>
      <c r="B6" s="24"/>
      <c r="C6" s="24"/>
      <c r="D6" s="24"/>
      <c r="E6" s="10"/>
      <c r="F6" s="12"/>
    </row>
    <row r="7" spans="1:8" x14ac:dyDescent="0.2">
      <c r="A7" s="43">
        <v>44230</v>
      </c>
      <c r="B7" s="24"/>
      <c r="C7" s="24"/>
      <c r="D7" s="24"/>
      <c r="E7" s="35"/>
      <c r="F7" s="39"/>
    </row>
    <row r="8" spans="1:8" x14ac:dyDescent="0.2">
      <c r="A8" s="43">
        <v>44231</v>
      </c>
      <c r="B8" s="25"/>
      <c r="C8" s="25"/>
      <c r="D8" s="24">
        <v>33114.6</v>
      </c>
      <c r="E8" s="35"/>
      <c r="F8" s="39"/>
    </row>
    <row r="9" spans="1:8" x14ac:dyDescent="0.2">
      <c r="A9" s="43">
        <v>44232</v>
      </c>
      <c r="B9" s="24"/>
      <c r="C9" s="24"/>
      <c r="E9" s="35"/>
      <c r="F9" s="39"/>
    </row>
    <row r="10" spans="1:8" x14ac:dyDescent="0.2">
      <c r="A10" s="43">
        <v>44235</v>
      </c>
      <c r="B10" s="24"/>
      <c r="C10" s="24"/>
      <c r="D10" s="24"/>
      <c r="E10" s="35"/>
      <c r="F10" s="39"/>
    </row>
    <row r="11" spans="1:8" x14ac:dyDescent="0.2">
      <c r="A11" s="43">
        <v>44236</v>
      </c>
      <c r="B11" s="24"/>
      <c r="C11" s="24"/>
      <c r="D11" s="24"/>
      <c r="E11" s="35"/>
      <c r="F11" s="39"/>
    </row>
    <row r="12" spans="1:8" x14ac:dyDescent="0.2">
      <c r="A12" s="43">
        <v>44237</v>
      </c>
      <c r="B12" s="24"/>
      <c r="C12" s="24"/>
      <c r="D12" s="24"/>
      <c r="E12" s="35"/>
      <c r="F12" s="39"/>
    </row>
    <row r="13" spans="1:8" x14ac:dyDescent="0.2">
      <c r="A13" s="43">
        <v>44238</v>
      </c>
      <c r="B13" s="24"/>
      <c r="C13" s="24"/>
      <c r="D13" s="24">
        <v>56833.8</v>
      </c>
      <c r="E13" s="35"/>
      <c r="F13" s="39"/>
    </row>
    <row r="14" spans="1:8" x14ac:dyDescent="0.2">
      <c r="A14" s="43">
        <v>44239</v>
      </c>
      <c r="B14" s="24"/>
      <c r="C14" s="24"/>
      <c r="E14" s="35"/>
      <c r="F14" s="39"/>
    </row>
    <row r="15" spans="1:8" x14ac:dyDescent="0.2">
      <c r="A15" s="43">
        <v>44242</v>
      </c>
      <c r="B15" s="24"/>
      <c r="C15" s="24"/>
      <c r="D15" s="24"/>
      <c r="E15" s="35"/>
      <c r="F15" s="39"/>
    </row>
    <row r="16" spans="1:8" x14ac:dyDescent="0.2">
      <c r="A16" s="43">
        <v>44243</v>
      </c>
      <c r="B16" s="24"/>
      <c r="C16" s="24"/>
      <c r="D16" s="24"/>
      <c r="E16" s="35"/>
      <c r="F16" s="39"/>
    </row>
    <row r="17" spans="1:7" x14ac:dyDescent="0.2">
      <c r="A17" s="43">
        <v>44244</v>
      </c>
      <c r="B17" s="24"/>
      <c r="C17" s="24"/>
      <c r="E17" s="35"/>
      <c r="F17" s="39"/>
    </row>
    <row r="18" spans="1:7" x14ac:dyDescent="0.2">
      <c r="A18" s="43">
        <v>44245</v>
      </c>
      <c r="B18" s="24"/>
      <c r="C18" s="24"/>
      <c r="D18" s="24">
        <v>78903.899999999994</v>
      </c>
      <c r="E18" s="35"/>
      <c r="F18" s="39"/>
    </row>
    <row r="19" spans="1:7" x14ac:dyDescent="0.2">
      <c r="A19" s="43">
        <v>44246</v>
      </c>
      <c r="B19" s="24"/>
      <c r="C19" s="24"/>
      <c r="E19" s="35"/>
      <c r="F19" s="39"/>
    </row>
    <row r="20" spans="1:7" x14ac:dyDescent="0.2">
      <c r="A20" s="43">
        <v>44249</v>
      </c>
      <c r="B20" s="24"/>
      <c r="C20" s="24"/>
      <c r="D20" s="24"/>
      <c r="E20" s="35"/>
      <c r="F20" s="39"/>
    </row>
    <row r="21" spans="1:7" x14ac:dyDescent="0.2">
      <c r="A21" s="43">
        <v>44250</v>
      </c>
      <c r="B21" s="24"/>
      <c r="C21" s="24"/>
      <c r="D21" s="24"/>
      <c r="E21" s="10"/>
      <c r="F21" s="12"/>
    </row>
    <row r="22" spans="1:7" x14ac:dyDescent="0.2">
      <c r="A22" s="43">
        <v>44251</v>
      </c>
      <c r="B22" s="24"/>
      <c r="C22" s="24"/>
      <c r="D22" s="24"/>
      <c r="E22" s="10"/>
      <c r="F22" s="12"/>
    </row>
    <row r="23" spans="1:7" x14ac:dyDescent="0.2">
      <c r="A23" s="43">
        <v>44252</v>
      </c>
      <c r="B23" s="24"/>
      <c r="C23" s="24"/>
      <c r="D23" s="3">
        <v>105524.3</v>
      </c>
      <c r="E23" s="10"/>
      <c r="F23" s="12"/>
    </row>
    <row r="24" spans="1:7" x14ac:dyDescent="0.2">
      <c r="A24" s="43">
        <v>44253</v>
      </c>
      <c r="B24" s="24"/>
      <c r="C24" s="24"/>
      <c r="D24" s="24">
        <v>109567.9</v>
      </c>
      <c r="E24" s="10"/>
      <c r="F24" s="12"/>
    </row>
    <row r="25" spans="1:7" x14ac:dyDescent="0.2">
      <c r="A25" s="42"/>
      <c r="B25" s="24"/>
      <c r="C25" s="24"/>
      <c r="D25" s="24"/>
      <c r="E25" s="10"/>
      <c r="F25" s="12"/>
      <c r="G25" s="18"/>
    </row>
    <row r="26" spans="1:7" x14ac:dyDescent="0.2">
      <c r="A26" s="42"/>
      <c r="B26" s="24"/>
      <c r="C26" s="24"/>
      <c r="D26" s="24"/>
      <c r="E26" s="10"/>
      <c r="F26" s="12"/>
    </row>
    <row r="27" spans="1:7" x14ac:dyDescent="0.2">
      <c r="A27" s="42"/>
      <c r="B27" s="24"/>
      <c r="C27" s="24"/>
      <c r="D27" s="24"/>
      <c r="E27" s="10"/>
      <c r="F27" s="12"/>
    </row>
    <row r="28" spans="1:7" x14ac:dyDescent="0.2">
      <c r="A28" s="19"/>
      <c r="B28" s="24"/>
    </row>
    <row r="29" spans="1:7" x14ac:dyDescent="0.2">
      <c r="A29" s="44"/>
      <c r="B29" s="24"/>
      <c r="C29" s="45"/>
    </row>
    <row r="31" spans="1:7" x14ac:dyDescent="0.2">
      <c r="B31" s="13"/>
      <c r="C31" s="45"/>
    </row>
    <row r="32" spans="1:7" x14ac:dyDescent="0.2">
      <c r="B32" s="13"/>
    </row>
    <row r="33" spans="1:6" x14ac:dyDescent="0.2">
      <c r="B33" s="13"/>
    </row>
    <row r="34" spans="1:6" x14ac:dyDescent="0.2">
      <c r="B34" s="13"/>
    </row>
    <row r="35" spans="1:6" x14ac:dyDescent="0.2">
      <c r="B35" s="13"/>
    </row>
    <row r="36" spans="1:6" x14ac:dyDescent="0.2">
      <c r="B36" s="13"/>
    </row>
    <row r="37" spans="1:6" x14ac:dyDescent="0.2">
      <c r="B37" s="13"/>
    </row>
    <row r="38" spans="1:6" x14ac:dyDescent="0.2">
      <c r="B38" s="13"/>
    </row>
    <row r="39" spans="1:6" x14ac:dyDescent="0.2">
      <c r="B39" s="13"/>
    </row>
    <row r="40" spans="1:6" x14ac:dyDescent="0.2">
      <c r="A40" s="1" t="s">
        <v>5</v>
      </c>
    </row>
    <row r="41" spans="1:6" x14ac:dyDescent="0.2">
      <c r="A41" s="29"/>
    </row>
    <row r="42" spans="1:6" x14ac:dyDescent="0.2">
      <c r="A42" s="41" t="s">
        <v>6</v>
      </c>
      <c r="B42" s="24"/>
      <c r="C42" s="24"/>
      <c r="D42" s="24">
        <v>113831.35</v>
      </c>
      <c r="E42" s="36"/>
      <c r="F42" s="39"/>
    </row>
    <row r="43" spans="1:6" x14ac:dyDescent="0.2">
      <c r="A43" s="41" t="s">
        <v>7</v>
      </c>
      <c r="B43" s="24"/>
      <c r="C43" s="24"/>
      <c r="D43" s="24">
        <v>109567.9</v>
      </c>
      <c r="E43" s="36"/>
      <c r="F43" s="39"/>
    </row>
    <row r="44" spans="1:6" x14ac:dyDescent="0.2">
      <c r="A44" s="41" t="s">
        <v>8</v>
      </c>
      <c r="B44" s="24"/>
      <c r="C44" s="24"/>
      <c r="D44" s="24"/>
      <c r="E44" s="36"/>
      <c r="F44" s="39"/>
    </row>
    <row r="45" spans="1:6" ht="13.5" thickBot="1" x14ac:dyDescent="0.25">
      <c r="A45" s="9" t="s">
        <v>9</v>
      </c>
      <c r="C45" s="24"/>
      <c r="D45" s="26">
        <f>SUM(D42:D44)</f>
        <v>223399.25</v>
      </c>
      <c r="E45" s="24"/>
      <c r="F45" s="39"/>
    </row>
    <row r="46" spans="1:6" ht="13.5" thickTop="1" x14ac:dyDescent="0.2"/>
  </sheetData>
  <printOptions horizontalCentered="1" verticalCentered="1"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topLeftCell="A7" zoomScaleNormal="100" workbookViewId="0">
      <selection activeCell="D8" sqref="D8"/>
    </sheetView>
  </sheetViews>
  <sheetFormatPr defaultColWidth="8.85546875" defaultRowHeight="12.75" x14ac:dyDescent="0.2"/>
  <cols>
    <col min="1" max="1" width="15.28515625" customWidth="1"/>
    <col min="2" max="2" width="13.85546875" bestFit="1" customWidth="1"/>
    <col min="3" max="3" width="12.28515625" customWidth="1"/>
    <col min="4" max="4" width="13.85546875" style="3" customWidth="1"/>
    <col min="5" max="5" width="16.140625" customWidth="1"/>
    <col min="6" max="6" width="12.42578125" customWidth="1"/>
  </cols>
  <sheetData>
    <row r="1" spans="1:8" x14ac:dyDescent="0.2">
      <c r="A1" s="1" t="s">
        <v>0</v>
      </c>
      <c r="B1" s="1"/>
      <c r="C1" s="1"/>
    </row>
    <row r="2" spans="1:8" x14ac:dyDescent="0.2">
      <c r="A2" s="4" t="s">
        <v>1</v>
      </c>
      <c r="B2" s="2"/>
      <c r="C2" s="14" t="s">
        <v>2</v>
      </c>
      <c r="D2" s="27" t="s">
        <v>3</v>
      </c>
      <c r="E2" s="4"/>
      <c r="F2" s="4"/>
      <c r="G2" s="2"/>
      <c r="H2" s="2"/>
    </row>
    <row r="3" spans="1:8" x14ac:dyDescent="0.2">
      <c r="A3" s="29" t="s">
        <v>38</v>
      </c>
      <c r="B3" s="33"/>
      <c r="C3" s="24"/>
      <c r="D3" s="24"/>
    </row>
    <row r="4" spans="1:8" x14ac:dyDescent="0.2">
      <c r="A4" s="29">
        <v>20</v>
      </c>
      <c r="B4" s="33" t="s">
        <v>4</v>
      </c>
      <c r="C4" s="24"/>
      <c r="D4" s="24"/>
    </row>
    <row r="5" spans="1:8" x14ac:dyDescent="0.2">
      <c r="A5" s="43">
        <v>44228</v>
      </c>
      <c r="B5" s="25"/>
      <c r="C5" s="25"/>
      <c r="D5" s="24"/>
      <c r="E5" s="10"/>
      <c r="F5" s="12"/>
    </row>
    <row r="6" spans="1:8" x14ac:dyDescent="0.2">
      <c r="A6" s="43">
        <v>44229</v>
      </c>
      <c r="B6" s="24"/>
      <c r="C6" s="24"/>
      <c r="D6" s="24"/>
      <c r="E6" s="10"/>
      <c r="F6" s="12"/>
    </row>
    <row r="7" spans="1:8" x14ac:dyDescent="0.2">
      <c r="A7" s="43">
        <v>44230</v>
      </c>
      <c r="B7" s="24"/>
      <c r="C7" s="24"/>
      <c r="D7" s="24"/>
      <c r="E7" s="35"/>
      <c r="F7" s="39"/>
    </row>
    <row r="8" spans="1:8" x14ac:dyDescent="0.2">
      <c r="A8" s="43">
        <v>44231</v>
      </c>
      <c r="B8" s="25"/>
      <c r="C8" s="25"/>
      <c r="D8" s="24"/>
      <c r="E8" s="35"/>
      <c r="F8" s="39"/>
    </row>
    <row r="9" spans="1:8" x14ac:dyDescent="0.2">
      <c r="A9" s="43">
        <v>44232</v>
      </c>
      <c r="B9" s="24"/>
      <c r="C9" s="24"/>
      <c r="E9" s="35"/>
      <c r="F9" s="39"/>
    </row>
    <row r="10" spans="1:8" x14ac:dyDescent="0.2">
      <c r="A10" s="43">
        <v>44235</v>
      </c>
      <c r="B10" s="24"/>
      <c r="C10" s="24"/>
      <c r="D10" s="24"/>
      <c r="E10" s="35"/>
      <c r="F10" s="39"/>
    </row>
    <row r="11" spans="1:8" x14ac:dyDescent="0.2">
      <c r="A11" s="43">
        <v>44236</v>
      </c>
      <c r="B11" s="24"/>
      <c r="C11" s="24"/>
      <c r="D11" s="24"/>
      <c r="E11" s="35"/>
      <c r="F11" s="39"/>
    </row>
    <row r="12" spans="1:8" x14ac:dyDescent="0.2">
      <c r="A12" s="43">
        <v>44237</v>
      </c>
      <c r="B12" s="24"/>
      <c r="C12" s="24"/>
      <c r="D12" s="24"/>
      <c r="E12" s="35"/>
      <c r="F12" s="39"/>
    </row>
    <row r="13" spans="1:8" x14ac:dyDescent="0.2">
      <c r="A13" s="43">
        <v>44238</v>
      </c>
      <c r="B13" s="24"/>
      <c r="C13" s="24"/>
      <c r="D13" s="24"/>
      <c r="E13" s="35"/>
      <c r="F13" s="39"/>
    </row>
    <row r="14" spans="1:8" x14ac:dyDescent="0.2">
      <c r="A14" s="43">
        <v>44239</v>
      </c>
      <c r="B14" s="24"/>
      <c r="C14" s="24"/>
      <c r="E14" s="35"/>
      <c r="F14" s="39"/>
    </row>
    <row r="15" spans="1:8" x14ac:dyDescent="0.2">
      <c r="A15" s="43">
        <v>44242</v>
      </c>
      <c r="B15" s="24"/>
      <c r="C15" s="24"/>
      <c r="D15" s="24"/>
      <c r="E15" s="35"/>
      <c r="F15" s="39"/>
    </row>
    <row r="16" spans="1:8" x14ac:dyDescent="0.2">
      <c r="A16" s="43">
        <v>44243</v>
      </c>
      <c r="B16" s="24"/>
      <c r="C16" s="24"/>
      <c r="D16" s="24"/>
      <c r="E16" s="35"/>
      <c r="F16" s="39"/>
    </row>
    <row r="17" spans="1:7" x14ac:dyDescent="0.2">
      <c r="A17" s="43">
        <v>44244</v>
      </c>
      <c r="B17" s="24"/>
      <c r="C17" s="24"/>
      <c r="E17" s="35"/>
      <c r="F17" s="39"/>
    </row>
    <row r="18" spans="1:7" x14ac:dyDescent="0.2">
      <c r="A18" s="43">
        <v>44245</v>
      </c>
      <c r="B18" s="24"/>
      <c r="C18" s="24"/>
      <c r="D18" s="24"/>
      <c r="E18" s="35"/>
      <c r="F18" s="39"/>
    </row>
    <row r="19" spans="1:7" x14ac:dyDescent="0.2">
      <c r="A19" s="43">
        <v>44246</v>
      </c>
      <c r="B19" s="24"/>
      <c r="C19" s="24"/>
      <c r="E19" s="35"/>
      <c r="F19" s="39"/>
    </row>
    <row r="20" spans="1:7" x14ac:dyDescent="0.2">
      <c r="A20" s="43">
        <v>44249</v>
      </c>
      <c r="B20" s="24"/>
      <c r="C20" s="24"/>
      <c r="D20" s="24"/>
      <c r="E20" s="35"/>
      <c r="F20" s="39"/>
    </row>
    <row r="21" spans="1:7" x14ac:dyDescent="0.2">
      <c r="A21" s="43">
        <v>44250</v>
      </c>
      <c r="B21" s="24"/>
      <c r="C21" s="24"/>
      <c r="D21" s="24"/>
      <c r="E21" s="10"/>
      <c r="F21" s="12"/>
    </row>
    <row r="22" spans="1:7" x14ac:dyDescent="0.2">
      <c r="A22" s="43">
        <v>44251</v>
      </c>
      <c r="B22" s="24"/>
      <c r="C22" s="24"/>
      <c r="D22" s="24"/>
      <c r="E22" s="10"/>
      <c r="F22" s="12"/>
    </row>
    <row r="23" spans="1:7" x14ac:dyDescent="0.2">
      <c r="A23" s="43">
        <v>44252</v>
      </c>
      <c r="B23" s="24"/>
      <c r="C23" s="24"/>
      <c r="E23" s="10"/>
      <c r="F23" s="12"/>
    </row>
    <row r="24" spans="1:7" x14ac:dyDescent="0.2">
      <c r="A24" s="43">
        <v>44253</v>
      </c>
      <c r="B24" s="24"/>
      <c r="C24" s="24"/>
      <c r="D24" s="24"/>
      <c r="E24" s="10"/>
      <c r="F24" s="12"/>
    </row>
    <row r="25" spans="1:7" x14ac:dyDescent="0.2">
      <c r="A25" s="42"/>
      <c r="B25" s="24"/>
      <c r="C25" s="24"/>
      <c r="D25" s="24"/>
      <c r="E25" s="10"/>
      <c r="F25" s="12"/>
      <c r="G25" s="18"/>
    </row>
    <row r="26" spans="1:7" x14ac:dyDescent="0.2">
      <c r="A26" s="42"/>
      <c r="B26" s="24"/>
      <c r="C26" s="24"/>
      <c r="D26" s="24"/>
      <c r="E26" s="10"/>
      <c r="F26" s="12"/>
    </row>
    <row r="27" spans="1:7" x14ac:dyDescent="0.2">
      <c r="A27" s="42"/>
      <c r="B27" s="24"/>
      <c r="C27" s="24"/>
      <c r="D27" s="24"/>
      <c r="E27" s="10"/>
      <c r="F27" s="12"/>
    </row>
    <row r="28" spans="1:7" x14ac:dyDescent="0.2">
      <c r="A28" s="19"/>
      <c r="B28" s="24"/>
    </row>
    <row r="29" spans="1:7" x14ac:dyDescent="0.2">
      <c r="A29" s="44"/>
      <c r="B29" s="24"/>
      <c r="C29" s="45"/>
    </row>
    <row r="31" spans="1:7" x14ac:dyDescent="0.2">
      <c r="B31" s="13"/>
      <c r="C31" s="45"/>
    </row>
    <row r="32" spans="1:7" x14ac:dyDescent="0.2">
      <c r="B32" s="13"/>
    </row>
    <row r="33" spans="1:6" x14ac:dyDescent="0.2">
      <c r="B33" s="13"/>
    </row>
    <row r="34" spans="1:6" x14ac:dyDescent="0.2">
      <c r="B34" s="13"/>
    </row>
    <row r="35" spans="1:6" x14ac:dyDescent="0.2">
      <c r="B35" s="13"/>
    </row>
    <row r="36" spans="1:6" x14ac:dyDescent="0.2">
      <c r="B36" s="13"/>
    </row>
    <row r="37" spans="1:6" x14ac:dyDescent="0.2">
      <c r="B37" s="13"/>
    </row>
    <row r="38" spans="1:6" x14ac:dyDescent="0.2">
      <c r="B38" s="13"/>
    </row>
    <row r="39" spans="1:6" x14ac:dyDescent="0.2">
      <c r="B39" s="13"/>
    </row>
    <row r="40" spans="1:6" x14ac:dyDescent="0.2">
      <c r="A40" s="1" t="s">
        <v>5</v>
      </c>
    </row>
    <row r="41" spans="1:6" x14ac:dyDescent="0.2">
      <c r="A41" s="29"/>
    </row>
    <row r="42" spans="1:6" x14ac:dyDescent="0.2">
      <c r="A42" s="41" t="s">
        <v>6</v>
      </c>
      <c r="B42" s="24"/>
      <c r="C42" s="24"/>
      <c r="D42" s="24">
        <v>0</v>
      </c>
      <c r="E42" s="36"/>
      <c r="F42" s="39"/>
    </row>
    <row r="43" spans="1:6" x14ac:dyDescent="0.2">
      <c r="A43" s="41" t="s">
        <v>7</v>
      </c>
      <c r="B43" s="24"/>
      <c r="C43" s="24"/>
      <c r="D43" s="24"/>
      <c r="E43" s="36"/>
      <c r="F43" s="39"/>
    </row>
    <row r="44" spans="1:6" x14ac:dyDescent="0.2">
      <c r="A44" s="41" t="s">
        <v>8</v>
      </c>
      <c r="B44" s="24"/>
      <c r="C44" s="24"/>
      <c r="D44" s="24"/>
      <c r="E44" s="36"/>
      <c r="F44" s="39"/>
    </row>
    <row r="45" spans="1:6" ht="13.5" thickBot="1" x14ac:dyDescent="0.25">
      <c r="A45" s="9" t="s">
        <v>9</v>
      </c>
      <c r="C45" s="24"/>
      <c r="D45" s="26">
        <f>SUM(D42:D44)</f>
        <v>0</v>
      </c>
      <c r="E45" s="24"/>
      <c r="F45" s="39"/>
    </row>
    <row r="46" spans="1:6" ht="13.5" thickTop="1" x14ac:dyDescent="0.2"/>
  </sheetData>
  <printOptions horizontalCentered="1" verticalCentered="1"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topLeftCell="A19" zoomScaleNormal="100" workbookViewId="0">
      <selection activeCell="D26" sqref="D26"/>
    </sheetView>
  </sheetViews>
  <sheetFormatPr defaultColWidth="8.85546875" defaultRowHeight="12.75" x14ac:dyDescent="0.2"/>
  <cols>
    <col min="1" max="1" width="15.28515625" customWidth="1"/>
    <col min="2" max="2" width="14" customWidth="1"/>
    <col min="3" max="3" width="12.28515625" customWidth="1"/>
    <col min="4" max="4" width="13.85546875" style="20" customWidth="1"/>
    <col min="5" max="5" width="16.140625" customWidth="1"/>
    <col min="6" max="6" width="6.42578125" customWidth="1"/>
  </cols>
  <sheetData>
    <row r="1" spans="1:8" x14ac:dyDescent="0.2">
      <c r="A1" s="1" t="s">
        <v>0</v>
      </c>
      <c r="B1" s="1"/>
      <c r="C1" s="1"/>
      <c r="D1" s="36"/>
    </row>
    <row r="2" spans="1:8" x14ac:dyDescent="0.2">
      <c r="A2" s="4" t="s">
        <v>1</v>
      </c>
      <c r="B2" s="2"/>
      <c r="C2" s="14" t="s">
        <v>2</v>
      </c>
      <c r="D2" s="27" t="s">
        <v>3</v>
      </c>
      <c r="E2" s="4"/>
      <c r="F2" s="4"/>
      <c r="G2" s="2"/>
      <c r="H2" s="2"/>
    </row>
    <row r="3" spans="1:8" x14ac:dyDescent="0.2">
      <c r="A3" s="29" t="s">
        <v>38</v>
      </c>
      <c r="B3" s="33"/>
      <c r="C3" s="3"/>
      <c r="D3" s="36"/>
    </row>
    <row r="4" spans="1:8" x14ac:dyDescent="0.2">
      <c r="A4" s="29">
        <v>20</v>
      </c>
      <c r="B4" s="33" t="s">
        <v>4</v>
      </c>
      <c r="C4" s="3"/>
      <c r="D4" s="36"/>
    </row>
    <row r="5" spans="1:8" x14ac:dyDescent="0.2">
      <c r="A5" s="43">
        <v>44228</v>
      </c>
      <c r="B5" s="25"/>
      <c r="C5" s="6"/>
      <c r="D5" s="36"/>
      <c r="E5" s="21"/>
      <c r="F5" s="22"/>
    </row>
    <row r="6" spans="1:8" x14ac:dyDescent="0.2">
      <c r="A6" s="43">
        <v>44229</v>
      </c>
      <c r="B6" s="24"/>
      <c r="C6" s="3"/>
      <c r="D6" s="36"/>
      <c r="E6" s="21"/>
      <c r="F6" s="22"/>
    </row>
    <row r="7" spans="1:8" x14ac:dyDescent="0.2">
      <c r="A7" s="43">
        <v>44230</v>
      </c>
      <c r="B7" s="24"/>
      <c r="C7" s="3"/>
      <c r="D7" s="36"/>
      <c r="E7" s="21"/>
      <c r="F7" s="22"/>
    </row>
    <row r="8" spans="1:8" x14ac:dyDescent="0.2">
      <c r="A8" s="43">
        <v>44231</v>
      </c>
      <c r="B8" s="25"/>
      <c r="C8" s="6"/>
      <c r="D8" s="36">
        <v>898.16000000000713</v>
      </c>
      <c r="E8" s="10"/>
      <c r="F8" s="12"/>
    </row>
    <row r="9" spans="1:8" x14ac:dyDescent="0.2">
      <c r="A9" s="43">
        <v>44232</v>
      </c>
      <c r="B9" s="24"/>
      <c r="C9" s="3"/>
      <c r="D9" s="36"/>
      <c r="E9" s="10"/>
      <c r="F9" s="12"/>
    </row>
    <row r="10" spans="1:8" x14ac:dyDescent="0.2">
      <c r="A10" s="43">
        <v>44235</v>
      </c>
      <c r="B10" s="24"/>
      <c r="C10" s="3"/>
      <c r="D10" s="36"/>
      <c r="E10" s="10"/>
      <c r="F10" s="12"/>
    </row>
    <row r="11" spans="1:8" x14ac:dyDescent="0.2">
      <c r="A11" s="43">
        <v>44236</v>
      </c>
      <c r="B11" s="24"/>
      <c r="C11" s="3"/>
      <c r="D11" s="46"/>
      <c r="E11" s="10"/>
      <c r="F11" s="12"/>
    </row>
    <row r="12" spans="1:8" x14ac:dyDescent="0.2">
      <c r="A12" s="43">
        <v>44237</v>
      </c>
      <c r="B12" s="24"/>
      <c r="C12" s="3"/>
      <c r="D12" s="36"/>
      <c r="E12" s="10"/>
      <c r="F12" s="12"/>
    </row>
    <row r="13" spans="1:8" x14ac:dyDescent="0.2">
      <c r="A13" s="43">
        <v>44238</v>
      </c>
      <c r="B13" s="24"/>
      <c r="C13" s="3"/>
      <c r="D13" s="36">
        <v>1076.6099999999951</v>
      </c>
      <c r="E13" s="10"/>
      <c r="F13" s="12"/>
    </row>
    <row r="14" spans="1:8" x14ac:dyDescent="0.2">
      <c r="A14" s="43">
        <v>44239</v>
      </c>
      <c r="B14" s="24"/>
      <c r="C14" s="3"/>
      <c r="D14" s="36"/>
      <c r="E14" s="10"/>
      <c r="F14" s="12"/>
    </row>
    <row r="15" spans="1:8" x14ac:dyDescent="0.2">
      <c r="A15" s="43">
        <v>44242</v>
      </c>
      <c r="B15" s="24"/>
      <c r="C15" s="3"/>
      <c r="D15" s="36"/>
      <c r="E15" s="10"/>
      <c r="F15" s="12"/>
    </row>
    <row r="16" spans="1:8" x14ac:dyDescent="0.2">
      <c r="A16" s="43">
        <v>44243</v>
      </c>
      <c r="B16" s="24"/>
      <c r="C16" s="3"/>
      <c r="D16" s="36"/>
      <c r="E16" s="10"/>
      <c r="F16" s="12"/>
    </row>
    <row r="17" spans="1:6" x14ac:dyDescent="0.2">
      <c r="A17" s="43">
        <v>44244</v>
      </c>
      <c r="B17" s="24"/>
      <c r="C17" s="3"/>
      <c r="D17" s="36"/>
      <c r="E17" s="10"/>
      <c r="F17" s="12"/>
    </row>
    <row r="18" spans="1:6" x14ac:dyDescent="0.2">
      <c r="A18" s="43">
        <v>44245</v>
      </c>
      <c r="B18" s="24"/>
      <c r="C18" s="3"/>
      <c r="D18" s="36">
        <v>1673.4099999999962</v>
      </c>
      <c r="E18" s="10"/>
      <c r="F18" s="12"/>
    </row>
    <row r="19" spans="1:6" x14ac:dyDescent="0.2">
      <c r="A19" s="43">
        <v>44246</v>
      </c>
      <c r="B19" s="24"/>
      <c r="C19" s="3"/>
      <c r="D19" s="36"/>
      <c r="E19" s="10"/>
      <c r="F19" s="12"/>
    </row>
    <row r="20" spans="1:6" x14ac:dyDescent="0.2">
      <c r="A20" s="43">
        <v>44249</v>
      </c>
      <c r="B20" s="24"/>
      <c r="C20" s="3"/>
      <c r="D20" s="36"/>
      <c r="E20" s="10"/>
      <c r="F20" s="12"/>
    </row>
    <row r="21" spans="1:6" x14ac:dyDescent="0.2">
      <c r="A21" s="43">
        <v>44250</v>
      </c>
      <c r="B21" s="24"/>
      <c r="C21" s="3"/>
      <c r="D21" s="36"/>
      <c r="E21" s="10"/>
      <c r="F21" s="12"/>
    </row>
    <row r="22" spans="1:6" x14ac:dyDescent="0.2">
      <c r="A22" s="43">
        <v>44251</v>
      </c>
      <c r="B22" s="24"/>
      <c r="C22" s="3"/>
      <c r="D22" s="36"/>
      <c r="E22" s="10"/>
      <c r="F22" s="12"/>
    </row>
    <row r="23" spans="1:6" x14ac:dyDescent="0.2">
      <c r="A23" s="43">
        <v>44252</v>
      </c>
      <c r="B23" s="24"/>
      <c r="C23" s="3"/>
      <c r="D23" s="36">
        <v>3020.6599999999817</v>
      </c>
      <c r="E23" s="21"/>
      <c r="F23" s="22"/>
    </row>
    <row r="24" spans="1:6" x14ac:dyDescent="0.2">
      <c r="A24" s="43">
        <v>44253</v>
      </c>
      <c r="B24" s="24"/>
      <c r="C24" s="3"/>
      <c r="D24" s="36">
        <v>3222.0400000000009</v>
      </c>
      <c r="E24" s="21"/>
      <c r="F24" s="22"/>
    </row>
    <row r="25" spans="1:6" x14ac:dyDescent="0.2">
      <c r="A25" s="42"/>
      <c r="B25" s="24"/>
      <c r="C25" s="3"/>
      <c r="D25" s="36"/>
      <c r="E25" s="21"/>
      <c r="F25" s="22"/>
    </row>
    <row r="26" spans="1:6" x14ac:dyDescent="0.2">
      <c r="A26" s="42"/>
      <c r="B26" s="24"/>
      <c r="C26" s="3"/>
      <c r="D26" s="36"/>
      <c r="E26" s="21"/>
      <c r="F26" s="22"/>
    </row>
    <row r="27" spans="1:6" x14ac:dyDescent="0.2">
      <c r="A27" s="42"/>
      <c r="B27" s="3"/>
      <c r="C27" s="3"/>
      <c r="D27" s="36"/>
      <c r="E27" s="21"/>
      <c r="F27" s="22"/>
    </row>
    <row r="28" spans="1:6" x14ac:dyDescent="0.2">
      <c r="A28" s="5"/>
      <c r="B28" s="3"/>
      <c r="C28" s="3"/>
      <c r="D28" s="36"/>
      <c r="E28" s="21"/>
      <c r="F28" s="22"/>
    </row>
    <row r="29" spans="1:6" ht="25.5" x14ac:dyDescent="0.2">
      <c r="A29" s="28"/>
      <c r="B29" s="46"/>
      <c r="C29" s="28" t="s">
        <v>10</v>
      </c>
      <c r="D29" s="36">
        <f>+'JEFFERSON CITY'!D34</f>
        <v>144475.87</v>
      </c>
    </row>
    <row r="30" spans="1:6" x14ac:dyDescent="0.2">
      <c r="A30" s="28"/>
      <c r="B30" s="46"/>
      <c r="C30" s="28" t="s">
        <v>11</v>
      </c>
      <c r="D30" s="36"/>
      <c r="E30" s="36"/>
    </row>
    <row r="31" spans="1:6" s="4" customFormat="1" x14ac:dyDescent="0.2">
      <c r="A31" s="28"/>
      <c r="B31" s="46"/>
      <c r="C31" s="28" t="s">
        <v>12</v>
      </c>
      <c r="D31" s="46">
        <v>109567.9</v>
      </c>
    </row>
    <row r="32" spans="1:6" x14ac:dyDescent="0.2">
      <c r="A32" s="28"/>
      <c r="B32" s="23"/>
      <c r="C32" s="7" t="s">
        <v>13</v>
      </c>
      <c r="D32" s="36">
        <v>31685.93</v>
      </c>
    </row>
    <row r="33" spans="1:6" x14ac:dyDescent="0.2">
      <c r="A33" s="28"/>
      <c r="B33" s="23"/>
      <c r="D33" s="36"/>
    </row>
    <row r="34" spans="1:6" ht="13.5" thickBot="1" x14ac:dyDescent="0.25">
      <c r="D34" s="37">
        <f>+D29-D30-D31-D32</f>
        <v>3222.0400000000009</v>
      </c>
    </row>
    <row r="35" spans="1:6" ht="13.5" thickTop="1" x14ac:dyDescent="0.2">
      <c r="D35" s="36"/>
    </row>
    <row r="40" spans="1:6" x14ac:dyDescent="0.2">
      <c r="A40" s="1" t="s">
        <v>5</v>
      </c>
      <c r="D40" s="36"/>
      <c r="E40" s="29"/>
      <c r="F40" s="29"/>
    </row>
    <row r="41" spans="1:6" x14ac:dyDescent="0.2">
      <c r="A41" s="29"/>
      <c r="D41" s="36"/>
      <c r="E41" s="29"/>
      <c r="F41" s="29"/>
    </row>
    <row r="42" spans="1:6" x14ac:dyDescent="0.2">
      <c r="A42" s="41" t="s">
        <v>6</v>
      </c>
      <c r="D42" s="24">
        <v>5333.6700000000055</v>
      </c>
      <c r="E42" s="29"/>
      <c r="F42" s="29"/>
    </row>
    <row r="43" spans="1:6" x14ac:dyDescent="0.2">
      <c r="A43" s="41" t="s">
        <v>7</v>
      </c>
      <c r="D43" s="36">
        <v>3222.0400000000009</v>
      </c>
      <c r="E43" s="36"/>
      <c r="F43" s="39"/>
    </row>
    <row r="44" spans="1:6" x14ac:dyDescent="0.2">
      <c r="A44" s="41" t="s">
        <v>8</v>
      </c>
      <c r="D44" s="36"/>
      <c r="E44" s="11"/>
      <c r="F44" s="12"/>
    </row>
    <row r="45" spans="1:6" ht="13.5" thickBot="1" x14ac:dyDescent="0.25">
      <c r="A45" s="9" t="s">
        <v>9</v>
      </c>
      <c r="B45" s="3"/>
      <c r="D45" s="37">
        <f>SUM(D42:D44)</f>
        <v>8555.7100000000064</v>
      </c>
      <c r="E45" s="23"/>
      <c r="F45" s="22"/>
    </row>
    <row r="46" spans="1:6" ht="13.5" thickTop="1" x14ac:dyDescent="0.2">
      <c r="A46" s="9"/>
      <c r="C46" s="3"/>
      <c r="D46" s="36"/>
      <c r="E46" s="11"/>
      <c r="F46" s="12"/>
    </row>
    <row r="47" spans="1:6" x14ac:dyDescent="0.2">
      <c r="C47" s="3"/>
      <c r="D47" s="36"/>
    </row>
  </sheetData>
  <phoneticPr fontId="0" type="noConversion"/>
  <printOptions horizontalCentered="1" verticalCentered="1" headings="1"/>
  <pageMargins left="0.75" right="0.75" top="1" bottom="1" header="0.5" footer="0.5"/>
  <pageSetup orientation="portrait"/>
  <headerFooter alignWithMargins="0"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6"/>
  <sheetViews>
    <sheetView tabSelected="1" zoomScaleNormal="100" workbookViewId="0">
      <pane ySplit="2" topLeftCell="A9" activePane="bottomLeft" state="frozen"/>
      <selection activeCell="A3" sqref="A3:A24"/>
      <selection pane="bottomLeft" activeCell="C24" sqref="C24:D24"/>
    </sheetView>
  </sheetViews>
  <sheetFormatPr defaultColWidth="8.85546875" defaultRowHeight="12.75" x14ac:dyDescent="0.2"/>
  <cols>
    <col min="1" max="1" width="15.28515625" style="31" customWidth="1"/>
    <col min="2" max="2" width="14" style="31" customWidth="1"/>
    <col min="3" max="3" width="15" style="31" bestFit="1" customWidth="1"/>
    <col min="4" max="4" width="13.85546875" style="30" customWidth="1"/>
    <col min="5" max="5" width="16.140625" style="31" customWidth="1"/>
    <col min="6" max="6" width="9.85546875" style="31" customWidth="1"/>
    <col min="7" max="16384" width="8.85546875" style="31"/>
  </cols>
  <sheetData>
    <row r="1" spans="1:8" x14ac:dyDescent="0.2">
      <c r="A1" s="1" t="s">
        <v>0</v>
      </c>
      <c r="B1" s="1"/>
      <c r="C1" s="1"/>
      <c r="D1" s="36"/>
      <c r="E1" s="29"/>
      <c r="F1" s="29"/>
      <c r="G1" s="29"/>
      <c r="H1" s="29"/>
    </row>
    <row r="2" spans="1:8" ht="27.6" customHeight="1" x14ac:dyDescent="0.2">
      <c r="A2" s="4" t="s">
        <v>1</v>
      </c>
      <c r="B2" s="2"/>
      <c r="C2" s="14" t="s">
        <v>2</v>
      </c>
      <c r="D2" s="27" t="s">
        <v>3</v>
      </c>
      <c r="E2" s="4" t="s">
        <v>14</v>
      </c>
      <c r="F2" s="4" t="s">
        <v>15</v>
      </c>
      <c r="G2" s="2"/>
      <c r="H2" s="2"/>
    </row>
    <row r="3" spans="1:8" x14ac:dyDescent="0.2">
      <c r="A3" s="29" t="s">
        <v>38</v>
      </c>
      <c r="B3" s="33"/>
      <c r="C3" s="36">
        <v>126301</v>
      </c>
      <c r="D3" s="36"/>
      <c r="E3" s="29"/>
      <c r="F3" s="29"/>
      <c r="G3" s="29"/>
      <c r="H3" s="29"/>
    </row>
    <row r="4" spans="1:8" x14ac:dyDescent="0.2">
      <c r="A4" s="29">
        <v>20</v>
      </c>
      <c r="B4" s="33" t="s">
        <v>4</v>
      </c>
      <c r="C4" s="36"/>
      <c r="D4" s="36"/>
      <c r="E4" s="35"/>
      <c r="F4" s="39"/>
      <c r="G4" s="29"/>
      <c r="H4" s="29"/>
    </row>
    <row r="5" spans="1:8" x14ac:dyDescent="0.2">
      <c r="A5" s="43">
        <v>44228</v>
      </c>
      <c r="B5" s="25"/>
      <c r="C5" s="47">
        <f>C3/$A$4</f>
        <v>6315.05</v>
      </c>
      <c r="D5" s="36"/>
      <c r="E5" s="35"/>
      <c r="F5" s="34"/>
      <c r="G5" s="29"/>
      <c r="H5" s="29"/>
    </row>
    <row r="6" spans="1:8" x14ac:dyDescent="0.2">
      <c r="A6" s="43">
        <v>44229</v>
      </c>
      <c r="B6" s="24"/>
      <c r="C6" s="36">
        <f>$C$5*2</f>
        <v>12630.1</v>
      </c>
      <c r="D6" s="36"/>
      <c r="E6" s="35"/>
      <c r="F6" s="34"/>
      <c r="G6" s="29"/>
      <c r="H6" s="29"/>
    </row>
    <row r="7" spans="1:8" x14ac:dyDescent="0.2">
      <c r="A7" s="43">
        <v>44230</v>
      </c>
      <c r="B7" s="24"/>
      <c r="C7" s="36">
        <f>$C$5*3</f>
        <v>18945.150000000001</v>
      </c>
      <c r="D7" s="36"/>
      <c r="E7" s="35"/>
      <c r="F7" s="34"/>
      <c r="G7" s="29"/>
      <c r="H7" s="29"/>
    </row>
    <row r="8" spans="1:8" x14ac:dyDescent="0.2">
      <c r="A8" s="43">
        <v>44231</v>
      </c>
      <c r="B8" s="25"/>
      <c r="C8" s="36">
        <f>$C$5*4</f>
        <v>25260.2</v>
      </c>
      <c r="D8" s="36">
        <v>38029.920000000006</v>
      </c>
      <c r="E8" s="35">
        <f>+D8-C8</f>
        <v>12769.720000000005</v>
      </c>
      <c r="F8" s="50">
        <f>+(D8-C8)/C8</f>
        <v>0.50552727215144788</v>
      </c>
      <c r="G8" s="29"/>
      <c r="H8" s="29"/>
    </row>
    <row r="9" spans="1:8" x14ac:dyDescent="0.2">
      <c r="A9" s="43">
        <v>44232</v>
      </c>
      <c r="B9" s="24"/>
      <c r="C9" s="36">
        <f>$C$5*5</f>
        <v>31575.25</v>
      </c>
      <c r="D9" s="36"/>
      <c r="E9" s="35"/>
      <c r="F9" s="34"/>
      <c r="G9" s="29"/>
      <c r="H9" s="29"/>
    </row>
    <row r="10" spans="1:8" x14ac:dyDescent="0.2">
      <c r="A10" s="43">
        <v>44235</v>
      </c>
      <c r="B10" s="24"/>
      <c r="C10" s="36">
        <f>$C$5*6</f>
        <v>37890.300000000003</v>
      </c>
      <c r="D10" s="36"/>
      <c r="E10" s="35"/>
      <c r="F10" s="34"/>
      <c r="G10" s="29"/>
      <c r="H10" s="29"/>
    </row>
    <row r="11" spans="1:8" x14ac:dyDescent="0.2">
      <c r="A11" s="43">
        <v>44236</v>
      </c>
      <c r="B11" s="24"/>
      <c r="C11" s="36">
        <f>$C$5*7</f>
        <v>44205.35</v>
      </c>
      <c r="D11" s="46"/>
      <c r="E11" s="35"/>
      <c r="F11" s="34"/>
      <c r="G11" s="29"/>
      <c r="H11" s="29"/>
    </row>
    <row r="12" spans="1:8" x14ac:dyDescent="0.2">
      <c r="A12" s="43">
        <v>44237</v>
      </c>
      <c r="B12" s="24"/>
      <c r="C12" s="36">
        <f>$C$5*8</f>
        <v>50520.4</v>
      </c>
      <c r="D12" s="36"/>
      <c r="E12" s="35"/>
      <c r="F12" s="34"/>
      <c r="G12" s="29"/>
      <c r="H12" s="29"/>
    </row>
    <row r="13" spans="1:8" x14ac:dyDescent="0.2">
      <c r="A13" s="43">
        <v>44238</v>
      </c>
      <c r="B13" s="24"/>
      <c r="C13" s="36">
        <f>$C$5*9</f>
        <v>56835.450000000004</v>
      </c>
      <c r="D13" s="36">
        <v>68573.919999999998</v>
      </c>
      <c r="E13" s="35">
        <f>+D13-C13</f>
        <v>11738.469999999994</v>
      </c>
      <c r="F13" s="50">
        <f>+(D13-C13)/C13</f>
        <v>0.2065343020949072</v>
      </c>
      <c r="G13" s="29"/>
      <c r="H13" s="29"/>
    </row>
    <row r="14" spans="1:8" x14ac:dyDescent="0.2">
      <c r="A14" s="43">
        <v>44239</v>
      </c>
      <c r="B14" s="24"/>
      <c r="C14" s="36">
        <f>$C$5*10</f>
        <v>63150.5</v>
      </c>
      <c r="D14" s="36"/>
      <c r="E14" s="35"/>
      <c r="F14" s="34"/>
      <c r="G14" s="29"/>
      <c r="H14" s="29"/>
    </row>
    <row r="15" spans="1:8" x14ac:dyDescent="0.2">
      <c r="A15" s="43">
        <v>44242</v>
      </c>
      <c r="B15" s="24"/>
      <c r="C15" s="36">
        <f>$C$5*11</f>
        <v>69465.55</v>
      </c>
      <c r="D15" s="36"/>
      <c r="E15" s="35"/>
      <c r="F15" s="34"/>
      <c r="G15" s="29"/>
      <c r="H15" s="29"/>
    </row>
    <row r="16" spans="1:8" x14ac:dyDescent="0.2">
      <c r="A16" s="43">
        <v>44243</v>
      </c>
      <c r="B16" s="24"/>
      <c r="C16" s="36">
        <f>$C$5*12</f>
        <v>75780.600000000006</v>
      </c>
      <c r="D16" s="48"/>
      <c r="E16" s="35"/>
      <c r="F16" s="34"/>
      <c r="G16" s="29"/>
      <c r="H16" s="29"/>
    </row>
    <row r="17" spans="1:6" x14ac:dyDescent="0.2">
      <c r="A17" s="43">
        <v>44244</v>
      </c>
      <c r="B17" s="24"/>
      <c r="C17" s="36">
        <f>$C$5*13</f>
        <v>82095.650000000009</v>
      </c>
      <c r="D17" s="24"/>
      <c r="E17" s="35"/>
      <c r="F17" s="34"/>
    </row>
    <row r="18" spans="1:6" x14ac:dyDescent="0.2">
      <c r="A18" s="43">
        <v>44245</v>
      </c>
      <c r="B18" s="24"/>
      <c r="C18" s="36">
        <f>$C$5*14</f>
        <v>88410.7</v>
      </c>
      <c r="D18" s="36">
        <v>105154.73999999999</v>
      </c>
      <c r="E18" s="35">
        <f>+D18-C18</f>
        <v>16744.039999999994</v>
      </c>
      <c r="F18" s="50">
        <f>+(D18-C18)/C18</f>
        <v>0.18938929337738525</v>
      </c>
    </row>
    <row r="19" spans="1:6" x14ac:dyDescent="0.2">
      <c r="A19" s="43">
        <v>44246</v>
      </c>
      <c r="B19" s="24"/>
      <c r="C19" s="36">
        <f>$C$5*15</f>
        <v>94725.75</v>
      </c>
      <c r="D19" s="36"/>
      <c r="E19" s="35"/>
      <c r="F19" s="34"/>
    </row>
    <row r="20" spans="1:6" x14ac:dyDescent="0.2">
      <c r="A20" s="43">
        <v>44249</v>
      </c>
      <c r="B20" s="24"/>
      <c r="C20" s="36">
        <f>$C$5*16</f>
        <v>101040.8</v>
      </c>
      <c r="D20" s="36"/>
      <c r="E20" s="35"/>
      <c r="F20" s="34"/>
    </row>
    <row r="21" spans="1:6" x14ac:dyDescent="0.2">
      <c r="A21" s="43">
        <v>44250</v>
      </c>
      <c r="B21" s="24"/>
      <c r="C21" s="36">
        <f>$C$5*17</f>
        <v>107355.85</v>
      </c>
      <c r="D21" s="48"/>
      <c r="E21" s="35"/>
      <c r="F21" s="34"/>
    </row>
    <row r="22" spans="1:6" x14ac:dyDescent="0.2">
      <c r="A22" s="43">
        <v>44251</v>
      </c>
      <c r="B22" s="24"/>
      <c r="C22" s="36">
        <f>$C$5*18</f>
        <v>113670.90000000001</v>
      </c>
      <c r="D22" s="48"/>
      <c r="E22" s="35"/>
      <c r="F22" s="34"/>
    </row>
    <row r="23" spans="1:6" x14ac:dyDescent="0.2">
      <c r="A23" s="43">
        <v>44252</v>
      </c>
      <c r="B23" s="24"/>
      <c r="C23" s="36">
        <f>$C$5*19</f>
        <v>119985.95</v>
      </c>
      <c r="D23" s="36">
        <v>140230.88999999998</v>
      </c>
      <c r="E23" s="35">
        <f>+D23-C23</f>
        <v>20244.939999999988</v>
      </c>
      <c r="F23" s="50">
        <f>+(D23-C23)/C23</f>
        <v>0.16872758852182265</v>
      </c>
    </row>
    <row r="24" spans="1:6" x14ac:dyDescent="0.2">
      <c r="A24" s="43">
        <v>44253</v>
      </c>
      <c r="B24" s="24"/>
      <c r="C24" s="36">
        <f>$C$5*20</f>
        <v>126301</v>
      </c>
      <c r="D24" s="36">
        <v>144475.87</v>
      </c>
      <c r="E24" s="35">
        <f>+D24-C24</f>
        <v>18174.869999999995</v>
      </c>
      <c r="F24" s="50">
        <f>+(D24-C24)/C24</f>
        <v>0.14390123593637419</v>
      </c>
    </row>
    <row r="25" spans="1:6" x14ac:dyDescent="0.2">
      <c r="A25" s="42"/>
      <c r="B25" s="24"/>
      <c r="C25" s="36"/>
      <c r="D25" s="36"/>
      <c r="E25" s="35"/>
      <c r="F25" s="34"/>
    </row>
    <row r="26" spans="1:6" x14ac:dyDescent="0.2">
      <c r="A26" s="42"/>
      <c r="B26" s="24"/>
      <c r="C26" s="36"/>
      <c r="D26" s="36"/>
      <c r="E26" s="35"/>
      <c r="F26" s="34"/>
    </row>
    <row r="27" spans="1:6" x14ac:dyDescent="0.2">
      <c r="A27" s="42"/>
      <c r="B27" s="36"/>
      <c r="C27" s="36"/>
      <c r="D27" s="24"/>
      <c r="E27" s="35"/>
      <c r="F27" s="34"/>
    </row>
    <row r="28" spans="1:6" x14ac:dyDescent="0.2">
      <c r="A28" s="43"/>
      <c r="B28" s="29"/>
      <c r="C28" s="36"/>
      <c r="D28" s="36"/>
      <c r="E28" s="35"/>
      <c r="F28" s="39"/>
    </row>
    <row r="29" spans="1:6" x14ac:dyDescent="0.2">
      <c r="A29" s="43"/>
      <c r="B29" s="29"/>
      <c r="C29" s="29"/>
      <c r="D29" s="36"/>
      <c r="E29" s="29"/>
      <c r="F29" s="29"/>
    </row>
    <row r="30" spans="1:6" x14ac:dyDescent="0.2">
      <c r="A30" s="43"/>
      <c r="B30" s="29"/>
      <c r="C30" s="29"/>
      <c r="D30" s="36"/>
      <c r="E30" s="29"/>
      <c r="F30" s="29"/>
    </row>
    <row r="31" spans="1:6" s="32" customFormat="1" ht="25.5" x14ac:dyDescent="0.2">
      <c r="A31" s="28"/>
      <c r="B31" s="46"/>
      <c r="C31" s="28" t="s">
        <v>16</v>
      </c>
      <c r="D31" s="48">
        <v>146138.5</v>
      </c>
      <c r="E31" s="49"/>
      <c r="F31" s="4"/>
    </row>
    <row r="32" spans="1:6" ht="25.5" x14ac:dyDescent="0.2">
      <c r="A32" s="7"/>
      <c r="B32" s="36"/>
      <c r="C32" s="28" t="s">
        <v>17</v>
      </c>
      <c r="D32" s="47">
        <v>1662.63</v>
      </c>
      <c r="E32" s="29"/>
      <c r="F32" s="29"/>
    </row>
    <row r="33" spans="1:6" x14ac:dyDescent="0.2">
      <c r="A33" s="7"/>
      <c r="B33" s="36"/>
      <c r="C33" s="28"/>
      <c r="D33" s="47"/>
      <c r="E33" s="29"/>
      <c r="F33" s="29"/>
    </row>
    <row r="34" spans="1:6" ht="13.5" thickBot="1" x14ac:dyDescent="0.25">
      <c r="A34" s="7"/>
      <c r="B34" s="36"/>
      <c r="C34" s="29"/>
      <c r="D34" s="37">
        <f>D31-D32</f>
        <v>144475.87</v>
      </c>
      <c r="E34" s="29"/>
      <c r="F34" s="29"/>
    </row>
    <row r="35" spans="1:6" ht="13.5" thickTop="1" x14ac:dyDescent="0.2">
      <c r="A35" s="29"/>
      <c r="B35" s="29"/>
      <c r="C35" s="29" t="s">
        <v>18</v>
      </c>
      <c r="D35" s="36"/>
      <c r="E35" s="29"/>
      <c r="F35" s="29"/>
    </row>
    <row r="40" spans="1:6" x14ac:dyDescent="0.2">
      <c r="A40" s="1" t="s">
        <v>5</v>
      </c>
      <c r="B40" s="29"/>
      <c r="C40" s="29"/>
      <c r="D40" s="36"/>
      <c r="E40" s="29"/>
      <c r="F40" s="29"/>
    </row>
    <row r="42" spans="1:6" x14ac:dyDescent="0.2">
      <c r="A42" s="41" t="s">
        <v>6</v>
      </c>
      <c r="B42" s="36"/>
      <c r="C42" s="36">
        <v>151172</v>
      </c>
      <c r="D42" s="24">
        <v>147376.70000000001</v>
      </c>
      <c r="E42" s="51">
        <f>D42-C42</f>
        <v>-3795.2999999999884</v>
      </c>
      <c r="F42" s="52">
        <f>(D42-C42)/C42</f>
        <v>-2.5105839705765541E-2</v>
      </c>
    </row>
    <row r="43" spans="1:6" x14ac:dyDescent="0.2">
      <c r="A43" s="41" t="s">
        <v>7</v>
      </c>
      <c r="B43" s="36"/>
      <c r="C43" s="36">
        <v>126301</v>
      </c>
      <c r="D43" s="36">
        <v>144475.87</v>
      </c>
      <c r="E43" s="36">
        <f>D43-C43</f>
        <v>18174.869999999995</v>
      </c>
      <c r="F43" s="39">
        <f>(D43-C43)/C43</f>
        <v>0.14390123593637419</v>
      </c>
    </row>
    <row r="44" spans="1:6" x14ac:dyDescent="0.2">
      <c r="A44" s="41" t="s">
        <v>8</v>
      </c>
      <c r="B44" s="36"/>
      <c r="C44" s="36"/>
      <c r="D44" s="36"/>
      <c r="E44" s="36">
        <f>D44-C44</f>
        <v>0</v>
      </c>
      <c r="F44" s="39" t="e">
        <f>(D44-C44)/C44</f>
        <v>#DIV/0!</v>
      </c>
    </row>
    <row r="45" spans="1:6" ht="13.5" thickBot="1" x14ac:dyDescent="0.25">
      <c r="A45" s="9" t="s">
        <v>9</v>
      </c>
      <c r="B45" s="29"/>
      <c r="C45" s="37">
        <f>SUM(C42:C44)</f>
        <v>277473</v>
      </c>
      <c r="D45" s="37">
        <f>SUM(D42:D44)</f>
        <v>291852.57</v>
      </c>
      <c r="E45" s="37">
        <f>D45-C45</f>
        <v>14379.570000000007</v>
      </c>
      <c r="F45" s="38">
        <f>(D45-C45)/C45</f>
        <v>5.182331253851729E-2</v>
      </c>
    </row>
    <row r="46" spans="1:6" ht="13.5" thickTop="1" x14ac:dyDescent="0.2">
      <c r="A46" s="29"/>
      <c r="B46" s="29"/>
      <c r="C46" s="29"/>
      <c r="D46" s="36"/>
      <c r="E46" s="29"/>
      <c r="F46" s="29"/>
    </row>
  </sheetData>
  <phoneticPr fontId="0" type="noConversion"/>
  <printOptions horizontalCentered="1" verticalCentered="1" headings="1" gridLines="1" gridLinesSet="0"/>
  <pageMargins left="0.75" right="0.75" top="1" bottom="1" header="0.5" footer="0.5"/>
  <pageSetup orientation="portrait" horizontalDpi="360" verticalDpi="360" r:id="rId1"/>
  <headerFooter alignWithMargins="0"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"/>
  <sheetViews>
    <sheetView zoomScaleNormal="100" workbookViewId="0">
      <selection activeCell="D3" sqref="D3"/>
    </sheetView>
  </sheetViews>
  <sheetFormatPr defaultColWidth="8.85546875" defaultRowHeight="12.75" x14ac:dyDescent="0.2"/>
  <cols>
    <col min="1" max="1" width="19.42578125" bestFit="1" customWidth="1"/>
    <col min="2" max="2" width="3.7109375" customWidth="1"/>
    <col min="3" max="4" width="14" bestFit="1" customWidth="1"/>
    <col min="5" max="5" width="14.42578125" bestFit="1" customWidth="1"/>
    <col min="6" max="6" width="10.42578125" customWidth="1"/>
    <col min="7" max="7" width="15" bestFit="1" customWidth="1"/>
    <col min="8" max="8" width="14.140625" customWidth="1"/>
    <col min="9" max="9" width="15" bestFit="1" customWidth="1"/>
    <col min="10" max="10" width="12.85546875" bestFit="1" customWidth="1"/>
    <col min="11" max="11" width="7" hidden="1" customWidth="1"/>
  </cols>
  <sheetData>
    <row r="1" spans="1:10" ht="38.25" x14ac:dyDescent="0.2">
      <c r="A1" s="1" t="s">
        <v>19</v>
      </c>
      <c r="B1" s="4"/>
      <c r="C1" s="4" t="s">
        <v>20</v>
      </c>
      <c r="D1" s="14" t="s">
        <v>3</v>
      </c>
      <c r="E1" s="4" t="s">
        <v>21</v>
      </c>
      <c r="F1" s="4" t="s">
        <v>15</v>
      </c>
      <c r="G1" s="14" t="s">
        <v>22</v>
      </c>
      <c r="H1" s="4" t="s">
        <v>23</v>
      </c>
      <c r="I1" s="14" t="s">
        <v>24</v>
      </c>
      <c r="J1" s="4" t="s">
        <v>25</v>
      </c>
    </row>
    <row r="2" spans="1:10" x14ac:dyDescent="0.2">
      <c r="E2" s="29"/>
      <c r="F2" s="29"/>
      <c r="H2" s="15"/>
      <c r="I2" s="34"/>
    </row>
    <row r="3" spans="1:10" x14ac:dyDescent="0.2">
      <c r="A3" t="s">
        <v>26</v>
      </c>
      <c r="B3" s="3"/>
      <c r="C3" s="3">
        <v>151172</v>
      </c>
      <c r="D3" s="3">
        <v>147376.70000000001</v>
      </c>
      <c r="E3" s="51">
        <f>D3-C3</f>
        <v>-3795.2999999999884</v>
      </c>
      <c r="F3" s="52">
        <f>(D3-C3)/C3</f>
        <v>-2.5105839705765541E-2</v>
      </c>
      <c r="G3" s="3">
        <v>141282.15</v>
      </c>
      <c r="H3" s="3">
        <f>D3</f>
        <v>147376.70000000001</v>
      </c>
      <c r="I3" s="24">
        <f>1912173/12</f>
        <v>159347.75</v>
      </c>
      <c r="J3" s="53">
        <f>(H3-I3)/I3</f>
        <v>-7.5125315544147864E-2</v>
      </c>
    </row>
    <row r="4" spans="1:10" x14ac:dyDescent="0.2">
      <c r="A4" t="s">
        <v>27</v>
      </c>
      <c r="B4" s="3"/>
      <c r="C4" s="3">
        <v>126301</v>
      </c>
      <c r="D4" s="3">
        <v>144475.87</v>
      </c>
      <c r="E4" s="36">
        <f t="shared" ref="E4:E14" si="0">D4-C4</f>
        <v>18174.869999999995</v>
      </c>
      <c r="F4" s="39">
        <f t="shared" ref="F4:F14" si="1">(D4-C4)/C4</f>
        <v>0.14390123593637419</v>
      </c>
      <c r="G4" s="3">
        <v>117785.26</v>
      </c>
      <c r="H4" s="36">
        <f>H3+D4</f>
        <v>291852.57</v>
      </c>
      <c r="I4" s="3">
        <f>+I3*2</f>
        <v>318695.5</v>
      </c>
      <c r="J4" s="53">
        <f t="shared" ref="J4:J14" si="2">(H4-I4)/I4</f>
        <v>-8.4227514979031692E-2</v>
      </c>
    </row>
    <row r="5" spans="1:10" x14ac:dyDescent="0.2">
      <c r="A5" t="s">
        <v>28</v>
      </c>
      <c r="B5" s="3"/>
      <c r="C5" s="3"/>
      <c r="D5" s="3"/>
      <c r="E5" s="36">
        <f t="shared" si="0"/>
        <v>0</v>
      </c>
      <c r="F5" s="39" t="e">
        <f t="shared" si="1"/>
        <v>#DIV/0!</v>
      </c>
      <c r="G5" s="3">
        <v>138213.1</v>
      </c>
      <c r="H5" s="36">
        <f t="shared" ref="H5:H14" si="3">H4+D5</f>
        <v>291852.57</v>
      </c>
      <c r="I5" s="3">
        <f>+I3*3</f>
        <v>478043.25</v>
      </c>
      <c r="J5" s="16">
        <f t="shared" si="2"/>
        <v>-0.38948500998602115</v>
      </c>
    </row>
    <row r="6" spans="1:10" x14ac:dyDescent="0.2">
      <c r="A6" t="s">
        <v>29</v>
      </c>
      <c r="B6" s="3"/>
      <c r="C6" s="3"/>
      <c r="D6" s="3"/>
      <c r="E6" s="36">
        <f t="shared" si="0"/>
        <v>0</v>
      </c>
      <c r="F6" s="39" t="e">
        <f t="shared" si="1"/>
        <v>#DIV/0!</v>
      </c>
      <c r="G6" s="3">
        <v>153061.66</v>
      </c>
      <c r="H6" s="36">
        <f t="shared" si="3"/>
        <v>291852.57</v>
      </c>
      <c r="I6" s="3">
        <f>+I3*4</f>
        <v>637391</v>
      </c>
      <c r="J6" s="16">
        <f t="shared" si="2"/>
        <v>-0.54211375748951585</v>
      </c>
    </row>
    <row r="7" spans="1:10" x14ac:dyDescent="0.2">
      <c r="A7" t="s">
        <v>30</v>
      </c>
      <c r="B7" s="3"/>
      <c r="C7" s="3"/>
      <c r="D7" s="3"/>
      <c r="E7" s="36">
        <f t="shared" si="0"/>
        <v>0</v>
      </c>
      <c r="F7" s="39" t="e">
        <f t="shared" si="1"/>
        <v>#DIV/0!</v>
      </c>
      <c r="G7" s="3">
        <v>186400.62000000002</v>
      </c>
      <c r="H7" s="36">
        <f t="shared" si="3"/>
        <v>291852.57</v>
      </c>
      <c r="I7" s="3">
        <f>+I3*5</f>
        <v>796738.75</v>
      </c>
      <c r="J7" s="40">
        <f t="shared" si="2"/>
        <v>-0.63369100599161265</v>
      </c>
    </row>
    <row r="8" spans="1:10" x14ac:dyDescent="0.2">
      <c r="A8" t="s">
        <v>31</v>
      </c>
      <c r="B8" s="3"/>
      <c r="C8" s="3"/>
      <c r="D8" s="3"/>
      <c r="E8" s="36">
        <f t="shared" si="0"/>
        <v>0</v>
      </c>
      <c r="F8" s="39" t="e">
        <f t="shared" si="1"/>
        <v>#DIV/0!</v>
      </c>
      <c r="G8" s="3">
        <v>159701.12</v>
      </c>
      <c r="H8" s="36">
        <f>H7+D8</f>
        <v>291852.57</v>
      </c>
      <c r="I8" s="3">
        <f>+I3*6</f>
        <v>956086.5</v>
      </c>
      <c r="J8" s="40">
        <f>(H8-I8)/I8</f>
        <v>-0.69474250499301049</v>
      </c>
    </row>
    <row r="9" spans="1:10" x14ac:dyDescent="0.2">
      <c r="A9" t="s">
        <v>32</v>
      </c>
      <c r="B9" s="3"/>
      <c r="C9" s="24"/>
      <c r="D9" s="24"/>
      <c r="E9" s="36">
        <f t="shared" si="0"/>
        <v>0</v>
      </c>
      <c r="F9" s="39" t="e">
        <f t="shared" si="1"/>
        <v>#DIV/0!</v>
      </c>
      <c r="G9" s="24">
        <v>169884.11000000002</v>
      </c>
      <c r="H9" s="36">
        <f t="shared" si="3"/>
        <v>291852.57</v>
      </c>
      <c r="I9" s="3">
        <f>+I3*7</f>
        <v>1115434.25</v>
      </c>
      <c r="J9" s="40">
        <f t="shared" si="2"/>
        <v>-0.73835071856543755</v>
      </c>
    </row>
    <row r="10" spans="1:10" x14ac:dyDescent="0.2">
      <c r="A10" t="s">
        <v>33</v>
      </c>
      <c r="B10" s="3"/>
      <c r="C10" s="3"/>
      <c r="D10" s="3"/>
      <c r="E10" s="36">
        <f t="shared" si="0"/>
        <v>0</v>
      </c>
      <c r="F10" s="39" t="e">
        <f t="shared" si="1"/>
        <v>#DIV/0!</v>
      </c>
      <c r="G10" s="3">
        <v>150104.88</v>
      </c>
      <c r="H10" s="36">
        <f t="shared" si="3"/>
        <v>291852.57</v>
      </c>
      <c r="I10" s="3">
        <f>+I3*8</f>
        <v>1274782</v>
      </c>
      <c r="J10" s="40">
        <f t="shared" si="2"/>
        <v>-0.77105687874475792</v>
      </c>
    </row>
    <row r="11" spans="1:10" x14ac:dyDescent="0.2">
      <c r="A11" t="s">
        <v>34</v>
      </c>
      <c r="B11" s="3"/>
      <c r="C11" s="3"/>
      <c r="D11" s="3"/>
      <c r="E11" s="36">
        <f t="shared" si="0"/>
        <v>0</v>
      </c>
      <c r="F11" s="39" t="e">
        <f t="shared" si="1"/>
        <v>#DIV/0!</v>
      </c>
      <c r="G11" s="3">
        <v>153084.86000000002</v>
      </c>
      <c r="H11" s="36">
        <f t="shared" si="3"/>
        <v>291852.57</v>
      </c>
      <c r="I11" s="3">
        <f>+I3*9</f>
        <v>1434129.75</v>
      </c>
      <c r="J11" s="40">
        <f t="shared" si="2"/>
        <v>-0.79649500332867362</v>
      </c>
    </row>
    <row r="12" spans="1:10" x14ac:dyDescent="0.2">
      <c r="A12" t="s">
        <v>35</v>
      </c>
      <c r="B12" s="3"/>
      <c r="C12" s="3"/>
      <c r="D12" s="3"/>
      <c r="E12" s="36">
        <f t="shared" si="0"/>
        <v>0</v>
      </c>
      <c r="F12" s="39" t="e">
        <f t="shared" si="1"/>
        <v>#DIV/0!</v>
      </c>
      <c r="G12" s="3">
        <v>146033.42000000001</v>
      </c>
      <c r="H12" s="36">
        <f t="shared" si="3"/>
        <v>291852.57</v>
      </c>
      <c r="I12" s="3">
        <f>+I3*10</f>
        <v>1593477.5</v>
      </c>
      <c r="J12" s="40">
        <f t="shared" si="2"/>
        <v>-0.81684550299580627</v>
      </c>
    </row>
    <row r="13" spans="1:10" x14ac:dyDescent="0.2">
      <c r="A13" t="s">
        <v>36</v>
      </c>
      <c r="B13" s="3"/>
      <c r="C13" s="3"/>
      <c r="D13" s="3"/>
      <c r="E13" s="36">
        <f t="shared" si="0"/>
        <v>0</v>
      </c>
      <c r="F13" s="39" t="e">
        <f t="shared" si="1"/>
        <v>#DIV/0!</v>
      </c>
      <c r="G13" s="3">
        <v>124795.63</v>
      </c>
      <c r="H13" s="36">
        <f t="shared" si="3"/>
        <v>291852.57</v>
      </c>
      <c r="I13" s="3">
        <f>+I3*11</f>
        <v>1752825.25</v>
      </c>
      <c r="J13" s="40">
        <f t="shared" si="2"/>
        <v>-0.83349591181436933</v>
      </c>
    </row>
    <row r="14" spans="1:10" x14ac:dyDescent="0.2">
      <c r="A14" t="s">
        <v>37</v>
      </c>
      <c r="B14" s="3"/>
      <c r="C14" s="3"/>
      <c r="D14" s="3"/>
      <c r="E14" s="36">
        <f t="shared" si="0"/>
        <v>0</v>
      </c>
      <c r="F14" s="39" t="e">
        <f t="shared" si="1"/>
        <v>#DIV/0!</v>
      </c>
      <c r="G14" s="3">
        <v>146730.98000000001</v>
      </c>
      <c r="H14" s="36">
        <f t="shared" si="3"/>
        <v>291852.57</v>
      </c>
      <c r="I14" s="3">
        <f>+I3*12</f>
        <v>1912173</v>
      </c>
      <c r="J14" s="40">
        <f t="shared" si="2"/>
        <v>-0.84737125249650525</v>
      </c>
    </row>
    <row r="15" spans="1:10" ht="13.5" thickBot="1" x14ac:dyDescent="0.25">
      <c r="A15" s="9" t="s">
        <v>9</v>
      </c>
      <c r="C15" s="8">
        <f>SUM(C3:C14)</f>
        <v>277473</v>
      </c>
      <c r="D15" s="8">
        <f>SUM(D3:D14)</f>
        <v>291852.57</v>
      </c>
      <c r="E15" s="37">
        <f>D15-C15</f>
        <v>14379.570000000007</v>
      </c>
      <c r="F15" s="38">
        <f>(D15-C15)/C15</f>
        <v>5.182331253851729E-2</v>
      </c>
      <c r="G15" s="8">
        <f>SUM(G3:G14)</f>
        <v>1787077.79</v>
      </c>
      <c r="H15" s="17"/>
      <c r="I15" s="17"/>
      <c r="J15" s="17"/>
    </row>
    <row r="16" spans="1:10" ht="13.5" thickTop="1" x14ac:dyDescent="0.2"/>
    <row r="17" spans="4:11" x14ac:dyDescent="0.2">
      <c r="D17" s="13"/>
      <c r="K17">
        <f>771600-51600</f>
        <v>720000</v>
      </c>
    </row>
    <row r="18" spans="4:11" x14ac:dyDescent="0.2">
      <c r="E18" s="13"/>
      <c r="I18" s="13"/>
      <c r="K18">
        <f>+K17/6</f>
        <v>120000</v>
      </c>
    </row>
  </sheetData>
  <phoneticPr fontId="0" type="noConversion"/>
  <pageMargins left="0.25" right="0.25" top="1" bottom="1" header="0.5" footer="0.5"/>
  <pageSetup orientation="landscape" horizontalDpi="300" verticalDpi="300"/>
  <headerFooter alignWithMargins="0">
    <oddHeader>&amp;C&amp;A</oddHead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F77B13215E61498FF6AF09429735E5" ma:contentTypeVersion="10" ma:contentTypeDescription="Create a new document." ma:contentTypeScope="" ma:versionID="ec5b908ac8b07483ba77e4311e077335">
  <xsd:schema xmlns:xsd="http://www.w3.org/2001/XMLSchema" xmlns:xs="http://www.w3.org/2001/XMLSchema" xmlns:p="http://schemas.microsoft.com/office/2006/metadata/properties" xmlns:ns3="e77cbbfd-fc0c-4c4e-a653-4ff12f8e5182" xmlns:ns4="41d32293-6eac-4232-89a4-baa8a9944599" targetNamespace="http://schemas.microsoft.com/office/2006/metadata/properties" ma:root="true" ma:fieldsID="ef9c491eeb65a16d53f4ac07e586a816" ns3:_="" ns4:_="">
    <xsd:import namespace="e77cbbfd-fc0c-4c4e-a653-4ff12f8e5182"/>
    <xsd:import namespace="41d32293-6eac-4232-89a4-baa8a994459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cbbfd-fc0c-4c4e-a653-4ff12f8e51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32293-6eac-4232-89a4-baa8a9944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8887F-8490-4DAE-B3B8-E2C2853AE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7cbbfd-fc0c-4c4e-a653-4ff12f8e5182"/>
    <ds:schemaRef ds:uri="41d32293-6eac-4232-89a4-baa8a99445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D9DE55-3135-4987-9B5D-F8CE42826D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SCOTT</vt:lpstr>
      <vt:lpstr>DAVID</vt:lpstr>
      <vt:lpstr>DON</vt:lpstr>
      <vt:lpstr>IN STORE SALES</vt:lpstr>
      <vt:lpstr>JEFFERSON CITY</vt:lpstr>
      <vt:lpstr>YEAR TO 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&amp; D SALES GOALS</dc:title>
  <dc:subject/>
  <dc:creator>Faythe Duenow</dc:creator>
  <cp:keywords/>
  <dc:description/>
  <cp:lastModifiedBy>Faythe Duenow</cp:lastModifiedBy>
  <cp:revision/>
  <dcterms:created xsi:type="dcterms:W3CDTF">1998-03-09T19:52:57Z</dcterms:created>
  <dcterms:modified xsi:type="dcterms:W3CDTF">2021-03-01T17:46:32Z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0x0101007DF77B13215E61498FF6AF09429735E5</vt:lpwstr>
  </property>
</Properties>
</file>