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colorvisioncorp-my.sharepoint.com/personal/callen_color-vision_biz/Documents/Business/Weekly Sales Goals/2021 Sales Goals/February/"/>
    </mc:Choice>
  </mc:AlternateContent>
  <xr:revisionPtr revIDLastSave="92" documentId="8_{7BBEE979-5F73-4E08-9F90-9D586A634BB8}" xr6:coauthVersionLast="46" xr6:coauthVersionMax="46" xr10:uidLastSave="{A9EE7F84-DD2E-476E-849C-DFC2A23B20B3}"/>
  <bookViews>
    <workbookView xWindow="28680" yWindow="2490" windowWidth="24240" windowHeight="13140" activeTab="5" xr2:uid="{00000000-000D-0000-FFFF-FFFF00000000}"/>
  </bookViews>
  <sheets>
    <sheet name="TROY" sheetId="12" r:id="rId1"/>
    <sheet name="LARRY" sheetId="5" r:id="rId2"/>
    <sheet name="JOSH" sheetId="11" r:id="rId3"/>
    <sheet name="BOB" sheetId="9" r:id="rId4"/>
    <sheet name="IN STORE SALES" sheetId="6" r:id="rId5"/>
    <sheet name="INDEPENDENCE" sheetId="4" r:id="rId6"/>
    <sheet name="YEAR TO DATE" sheetId="8" r:id="rId7"/>
  </sheet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9" l="1"/>
  <c r="D31" i="6"/>
  <c r="E24" i="4"/>
  <c r="F24" i="4"/>
  <c r="F23" i="4" l="1"/>
  <c r="E23" i="4"/>
  <c r="D18" i="9" l="1"/>
  <c r="E18" i="4"/>
  <c r="F18" i="4"/>
  <c r="D13" i="9" l="1"/>
  <c r="E13" i="4"/>
  <c r="F13" i="4"/>
  <c r="D8" i="9" l="1"/>
  <c r="F8" i="4"/>
  <c r="E8" i="4"/>
  <c r="D38" i="9" l="1"/>
  <c r="D32" i="4" l="1"/>
  <c r="D29" i="6" s="1"/>
  <c r="D37" i="6" s="1"/>
  <c r="I3" i="8"/>
  <c r="D41" i="12" l="1"/>
  <c r="D41" i="11"/>
  <c r="D41" i="5"/>
  <c r="I6" i="8"/>
  <c r="C41" i="4"/>
  <c r="E38" i="4"/>
  <c r="D41" i="9"/>
  <c r="E3" i="8"/>
  <c r="F3" i="8"/>
  <c r="H3" i="8"/>
  <c r="H4" i="8" s="1"/>
  <c r="H5" i="8" s="1"/>
  <c r="I8" i="8"/>
  <c r="E4" i="8"/>
  <c r="F4" i="8"/>
  <c r="E5" i="8"/>
  <c r="F5" i="8"/>
  <c r="E6" i="8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C15" i="8"/>
  <c r="D15" i="8"/>
  <c r="E15" i="8" s="1"/>
  <c r="G15" i="8"/>
  <c r="C5" i="4"/>
  <c r="C13" i="4" s="1"/>
  <c r="E39" i="4"/>
  <c r="F39" i="4"/>
  <c r="E40" i="4"/>
  <c r="F40" i="4"/>
  <c r="D41" i="4"/>
  <c r="D44" i="6"/>
  <c r="I5" i="8"/>
  <c r="F38" i="4"/>
  <c r="I12" i="8"/>
  <c r="I7" i="8"/>
  <c r="I10" i="8"/>
  <c r="I9" i="8"/>
  <c r="I13" i="8"/>
  <c r="I14" i="8"/>
  <c r="I11" i="8"/>
  <c r="I4" i="8"/>
  <c r="J3" i="8" l="1"/>
  <c r="C23" i="4"/>
  <c r="C8" i="4"/>
  <c r="C24" i="4"/>
  <c r="C11" i="4"/>
  <c r="J5" i="8"/>
  <c r="H6" i="8"/>
  <c r="J4" i="8"/>
  <c r="F41" i="4"/>
  <c r="F15" i="8"/>
  <c r="E41" i="4"/>
  <c r="C14" i="4"/>
  <c r="C18" i="4"/>
  <c r="C7" i="4"/>
  <c r="C9" i="4"/>
  <c r="C10" i="4"/>
  <c r="C19" i="4"/>
  <c r="C17" i="4"/>
  <c r="C20" i="4"/>
  <c r="C16" i="4"/>
  <c r="C22" i="4"/>
  <c r="C15" i="4"/>
  <c r="C6" i="4"/>
  <c r="C12" i="4"/>
  <c r="C21" i="4"/>
  <c r="H7" i="8" l="1"/>
  <c r="J6" i="8"/>
  <c r="H8" i="8" l="1"/>
  <c r="J7" i="8"/>
  <c r="H9" i="8" l="1"/>
  <c r="J8" i="8"/>
  <c r="J9" i="8" l="1"/>
  <c r="H10" i="8"/>
  <c r="H11" i="8" l="1"/>
  <c r="J10" i="8"/>
  <c r="J11" i="8" l="1"/>
  <c r="H12" i="8"/>
  <c r="J12" i="8" l="1"/>
  <c r="H13" i="8"/>
  <c r="H14" i="8" l="1"/>
  <c r="J14" i="8" s="1"/>
  <c r="J13" i="8"/>
</calcChain>
</file>

<file path=xl/sharedStrings.xml><?xml version="1.0" encoding="utf-8"?>
<sst xmlns="http://schemas.openxmlformats.org/spreadsheetml/2006/main" count="99" uniqueCount="40">
  <si>
    <t>WEEK ENDING</t>
  </si>
  <si>
    <r>
      <t>OVER/</t>
    </r>
    <r>
      <rPr>
        <b/>
        <u/>
        <sz val="10"/>
        <color indexed="10"/>
        <rFont val="Arial"/>
        <family val="2"/>
      </rPr>
      <t>SHORT</t>
    </r>
  </si>
  <si>
    <t>% UP/DOWN</t>
  </si>
  <si>
    <t>QUARTERLY GOALS</t>
  </si>
  <si>
    <t>TOTAL</t>
  </si>
  <si>
    <t>Intercompany sales</t>
  </si>
  <si>
    <t>JANUARY</t>
  </si>
  <si>
    <t>FEBRUARY</t>
  </si>
  <si>
    <t>MARCH</t>
  </si>
  <si>
    <t>YEAR TO DATE GOALS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</si>
  <si>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</si>
  <si>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</si>
  <si>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</si>
  <si>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</si>
  <si>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</si>
  <si>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</si>
  <si>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</si>
  <si>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</si>
  <si>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</si>
  <si>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21005 discount</t>
  </si>
  <si>
    <t>YTD GOAL % UP/DOWN</t>
  </si>
  <si>
    <t>Larry</t>
  </si>
  <si>
    <t>Bob</t>
  </si>
  <si>
    <t>QUARTER GOALS</t>
  </si>
  <si>
    <r>
      <t>OVER/</t>
    </r>
    <r>
      <rPr>
        <sz val="10"/>
        <color indexed="10"/>
        <rFont val="Arial"/>
        <family val="2"/>
      </rPr>
      <t>SHORT</t>
    </r>
  </si>
  <si>
    <t>CDN</t>
  </si>
  <si>
    <t>Work Days</t>
  </si>
  <si>
    <t>Josh</t>
  </si>
  <si>
    <t>Troy</t>
  </si>
  <si>
    <t>2020 ACTUAL</t>
  </si>
  <si>
    <t>2021 GOAL</t>
  </si>
  <si>
    <t>2021 ACTUAL</t>
  </si>
  <si>
    <t>2021 NET SALES</t>
  </si>
  <si>
    <t>2021 MONTHLY GOAL</t>
  </si>
  <si>
    <t>2021 ACTUAL YTD</t>
  </si>
  <si>
    <t>2021 YTD GOAL</t>
  </si>
  <si>
    <t>JAN</t>
  </si>
  <si>
    <t>FEB</t>
  </si>
  <si>
    <t>MAR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</si>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</sst>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%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4" fontId="0" fillId="0" borderId="0" xfId="1" applyFont="1"/>
    <xf numFmtId="0" fontId="3" fillId="0" borderId="0" xfId="0" applyFont="1" applyAlignment="1">
      <alignment horizontal="center" wrapText="1"/>
    </xf>
    <xf numFmtId="44" fontId="0" fillId="0" borderId="0" xfId="1" applyFont="1" applyAlignment="1">
      <alignment wrapText="1"/>
    </xf>
    <xf numFmtId="0" fontId="5" fillId="0" borderId="0" xfId="0" applyFont="1" applyAlignment="1">
      <alignment horizontal="center" wrapText="1"/>
    </xf>
    <xf numFmtId="44" fontId="6" fillId="0" borderId="0" xfId="1" applyFont="1" applyAlignment="1">
      <alignment horizontal="center" wrapText="1"/>
    </xf>
    <xf numFmtId="0" fontId="1" fillId="0" borderId="0" xfId="0" applyFont="1" applyAlignment="1">
      <alignment horizontal="center"/>
    </xf>
    <xf numFmtId="44" fontId="0" fillId="0" borderId="1" xfId="1" applyFont="1" applyBorder="1"/>
    <xf numFmtId="0" fontId="1" fillId="0" borderId="0" xfId="0" applyFont="1" applyAlignment="1">
      <alignment horizontal="right"/>
    </xf>
    <xf numFmtId="44" fontId="2" fillId="0" borderId="0" xfId="1" applyAlignment="1">
      <alignment horizontal="center" wrapText="1"/>
    </xf>
    <xf numFmtId="44" fontId="7" fillId="0" borderId="0" xfId="0" applyNumberFormat="1" applyFont="1"/>
    <xf numFmtId="9" fontId="7" fillId="0" borderId="0" xfId="10" applyFont="1"/>
    <xf numFmtId="9" fontId="8" fillId="0" borderId="0" xfId="10" applyFont="1"/>
    <xf numFmtId="44" fontId="8" fillId="0" borderId="0" xfId="0" applyNumberFormat="1" applyFont="1"/>
    <xf numFmtId="44" fontId="0" fillId="0" borderId="1" xfId="0" applyNumberFormat="1" applyBorder="1"/>
    <xf numFmtId="9" fontId="0" fillId="0" borderId="0" xfId="10" applyFont="1"/>
    <xf numFmtId="44" fontId="0" fillId="0" borderId="0" xfId="0" applyNumberFormat="1"/>
    <xf numFmtId="0" fontId="7" fillId="0" borderId="0" xfId="0" applyFont="1"/>
    <xf numFmtId="0" fontId="5" fillId="0" borderId="0" xfId="0" applyFont="1"/>
    <xf numFmtId="9" fontId="6" fillId="0" borderId="0" xfId="10" applyFont="1"/>
    <xf numFmtId="44" fontId="6" fillId="0" borderId="0" xfId="0" applyNumberFormat="1" applyFont="1"/>
    <xf numFmtId="0" fontId="3" fillId="0" borderId="0" xfId="0" applyFont="1" applyAlignment="1">
      <alignment horizontal="center"/>
    </xf>
    <xf numFmtId="44" fontId="6" fillId="0" borderId="0" xfId="1" applyFont="1"/>
    <xf numFmtId="165" fontId="6" fillId="0" borderId="0" xfId="10" applyNumberFormat="1" applyFont="1"/>
    <xf numFmtId="9" fontId="2" fillId="0" borderId="0" xfId="10"/>
    <xf numFmtId="44" fontId="2" fillId="0" borderId="0" xfId="1"/>
    <xf numFmtId="44" fontId="2" fillId="0" borderId="1" xfId="1" applyBorder="1"/>
    <xf numFmtId="0" fontId="1" fillId="0" borderId="0" xfId="0" applyFont="1" applyAlignment="1">
      <alignment horizontal="center" wrapText="1"/>
    </xf>
    <xf numFmtId="44" fontId="1" fillId="0" borderId="0" xfId="1" applyFont="1"/>
    <xf numFmtId="44" fontId="2" fillId="0" borderId="0" xfId="0" applyNumberFormat="1" applyFont="1"/>
    <xf numFmtId="164" fontId="2" fillId="0" borderId="0" xfId="1" applyNumberFormat="1" applyAlignment="1">
      <alignment wrapText="1"/>
    </xf>
    <xf numFmtId="16" fontId="2" fillId="0" borderId="0" xfId="0" applyNumberFormat="1" applyFont="1"/>
    <xf numFmtId="44" fontId="2" fillId="0" borderId="0" xfId="1" applyAlignment="1">
      <alignment wrapText="1"/>
    </xf>
    <xf numFmtId="44" fontId="3" fillId="0" borderId="0" xfId="1" applyFont="1" applyAlignment="1">
      <alignment horizontal="center"/>
    </xf>
    <xf numFmtId="44" fontId="17" fillId="0" borderId="0" xfId="0" applyNumberFormat="1" applyFont="1"/>
    <xf numFmtId="9" fontId="17" fillId="0" borderId="0" xfId="10" applyFont="1"/>
    <xf numFmtId="0" fontId="18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44" fontId="11" fillId="0" borderId="0" xfId="1" applyFont="1"/>
    <xf numFmtId="0" fontId="11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0" xfId="0" applyFont="1"/>
    <xf numFmtId="44" fontId="12" fillId="0" borderId="0" xfId="0" applyNumberFormat="1" applyFont="1"/>
    <xf numFmtId="9" fontId="18" fillId="0" borderId="0" xfId="10" applyFont="1"/>
    <xf numFmtId="44" fontId="11" fillId="0" borderId="0" xfId="1" applyFont="1" applyAlignment="1">
      <alignment wrapText="1"/>
    </xf>
    <xf numFmtId="44" fontId="17" fillId="0" borderId="0" xfId="0" applyNumberFormat="1" applyFont="1"/>
    <xf numFmtId="9" fontId="17" fillId="0" borderId="0" xfId="10" applyFont="1"/>
    <xf numFmtId="44" fontId="12" fillId="0" borderId="0" xfId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44" fontId="14" fillId="0" borderId="0" xfId="1" applyFont="1" applyAlignment="1">
      <alignment horizontal="center" wrapText="1"/>
    </xf>
    <xf numFmtId="44" fontId="12" fillId="0" borderId="0" xfId="1" applyFont="1" applyAlignment="1">
      <alignment horizontal="left" wrapText="1"/>
    </xf>
    <xf numFmtId="44" fontId="14" fillId="0" borderId="0" xfId="1" applyFont="1" applyAlignment="1">
      <alignment wrapText="1"/>
    </xf>
    <xf numFmtId="0" fontId="15" fillId="0" borderId="0" xfId="0" applyFont="1" applyAlignment="1">
      <alignment horizontal="center" wrapText="1"/>
    </xf>
    <xf numFmtId="44" fontId="11" fillId="0" borderId="1" xfId="1" applyFont="1" applyBorder="1"/>
    <xf numFmtId="0" fontId="13" fillId="0" borderId="0" xfId="0" applyFont="1" applyAlignment="1">
      <alignment horizontal="right"/>
    </xf>
    <xf numFmtId="44" fontId="16" fillId="0" borderId="0" xfId="1" applyFont="1"/>
    <xf numFmtId="9" fontId="17" fillId="0" borderId="0" xfId="10" applyFont="1"/>
    <xf numFmtId="44" fontId="2" fillId="0" borderId="0" xfId="1" applyFont="1"/>
    <xf numFmtId="9" fontId="2" fillId="0" borderId="0" xfId="10" applyFont="1"/>
    <xf numFmtId="0" fontId="2" fillId="0" borderId="0" xfId="9"/>
    <xf numFmtId="16" fontId="2" fillId="0" borderId="0" xfId="9" applyNumberFormat="1"/>
    <xf numFmtId="44" fontId="17" fillId="0" borderId="0" xfId="1" applyFont="1"/>
    <xf numFmtId="165" fontId="17" fillId="0" borderId="0" xfId="10" applyNumberFormat="1" applyFont="1"/>
    <xf numFmtId="44" fontId="17" fillId="0" borderId="1" xfId="1" applyFont="1" applyBorder="1"/>
    <xf numFmtId="9" fontId="17" fillId="0" borderId="1" xfId="10" applyNumberFormat="1" applyFont="1" applyBorder="1"/>
    <xf numFmtId="0" fontId="2" fillId="0" borderId="0" xfId="0" applyFont="1"/>
  </cellXfs>
  <cellStyles count="18">
    <cellStyle name="Currency" xfId="1" builtinId="4"/>
    <cellStyle name="Currency 2" xfId="2" xr:uid="{00000000-0005-0000-0000-000001000000}"/>
    <cellStyle name="Currency 2 2" xfId="3" xr:uid="{00000000-0005-0000-0000-000002000000}"/>
    <cellStyle name="Currency 2 2 2" xfId="4" xr:uid="{00000000-0005-0000-0000-000003000000}"/>
    <cellStyle name="Currency 2 3" xfId="5" xr:uid="{00000000-0005-0000-0000-000004000000}"/>
    <cellStyle name="Currency 2 3 2" xfId="6" xr:uid="{00000000-0005-0000-0000-000005000000}"/>
    <cellStyle name="Currency 3" xfId="7" xr:uid="{00000000-0005-0000-0000-000006000000}"/>
    <cellStyle name="Currency 3 2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2 2" xfId="13" xr:uid="{00000000-0005-0000-0000-00000D000000}"/>
    <cellStyle name="Percent 2 3" xfId="14" xr:uid="{00000000-0005-0000-0000-00000E000000}"/>
    <cellStyle name="Percent 2 3 2" xfId="15" xr:uid="{00000000-0005-0000-0000-00000F000000}"/>
    <cellStyle name="Percent 3" xfId="16" xr:uid="{00000000-0005-0000-0000-000010000000}"/>
    <cellStyle name="Percent 3 2" xfId="17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zoomScaleNormal="100" workbookViewId="0">
      <pane ySplit="2" topLeftCell="A12" activePane="bottomLeft" state="frozen"/>
      <selection activeCell="D8" sqref="D8"/>
      <selection pane="bottomLeft" activeCell="D25" sqref="D25"/>
    </sheetView>
  </sheetViews>
  <sheetFormatPr defaultColWidth="8.85546875" defaultRowHeight="12.75" x14ac:dyDescent="0.2"/>
  <cols>
    <col min="1" max="1" width="14.85546875" customWidth="1"/>
    <col min="2" max="2" width="12.28515625" customWidth="1"/>
    <col min="3" max="3" width="14" bestFit="1" customWidth="1"/>
    <col min="4" max="4" width="13" style="3" customWidth="1"/>
    <col min="5" max="5" width="14.42578125" bestFit="1" customWidth="1"/>
    <col min="6" max="6" width="10" customWidth="1"/>
  </cols>
  <sheetData>
    <row r="1" spans="1:11" x14ac:dyDescent="0.2">
      <c r="A1" s="1" t="s">
        <v>23</v>
      </c>
      <c r="B1" s="1"/>
      <c r="C1" s="1"/>
    </row>
    <row r="2" spans="1:11" x14ac:dyDescent="0.2">
      <c r="A2" s="4" t="s">
        <v>0</v>
      </c>
      <c r="B2" s="2"/>
      <c r="C2" s="23" t="s">
        <v>30</v>
      </c>
      <c r="D2" s="35" t="s">
        <v>31</v>
      </c>
      <c r="E2" s="4"/>
      <c r="F2" s="4"/>
      <c r="G2" s="2"/>
      <c r="H2" s="2"/>
    </row>
    <row r="3" spans="1:11" x14ac:dyDescent="0.2">
      <c r="A3" s="69" t="s">
        <v>39</v>
      </c>
      <c r="B3" s="32"/>
      <c r="C3" s="3"/>
    </row>
    <row r="4" spans="1:11" x14ac:dyDescent="0.2">
      <c r="A4" s="69">
        <v>20</v>
      </c>
      <c r="B4" s="32" t="s">
        <v>26</v>
      </c>
      <c r="C4" s="3"/>
      <c r="F4" s="38"/>
    </row>
    <row r="5" spans="1:11" x14ac:dyDescent="0.2">
      <c r="A5" s="33">
        <v>44228</v>
      </c>
      <c r="B5" s="34"/>
      <c r="C5" s="5"/>
      <c r="E5" s="49"/>
      <c r="F5" s="60"/>
    </row>
    <row r="6" spans="1:11" x14ac:dyDescent="0.2">
      <c r="A6" s="33">
        <v>44229</v>
      </c>
      <c r="B6" s="27"/>
      <c r="C6" s="3"/>
      <c r="D6" s="7"/>
      <c r="E6" s="12"/>
      <c r="F6" s="13"/>
      <c r="H6" s="19"/>
    </row>
    <row r="7" spans="1:11" x14ac:dyDescent="0.2">
      <c r="A7" s="33">
        <v>44230</v>
      </c>
      <c r="B7" s="27"/>
      <c r="C7" s="3"/>
      <c r="D7" s="7"/>
      <c r="E7" s="22"/>
      <c r="F7" s="21"/>
    </row>
    <row r="8" spans="1:11" x14ac:dyDescent="0.2">
      <c r="A8" s="33">
        <v>44231</v>
      </c>
      <c r="B8" s="34"/>
      <c r="C8" s="5"/>
      <c r="D8" s="11">
        <v>17218.52</v>
      </c>
      <c r="E8" s="22"/>
      <c r="F8" s="21"/>
      <c r="G8" s="18"/>
      <c r="H8" s="17"/>
      <c r="I8" s="18"/>
      <c r="J8" s="17"/>
      <c r="K8" s="18"/>
    </row>
    <row r="9" spans="1:11" x14ac:dyDescent="0.2">
      <c r="A9" s="33">
        <v>44232</v>
      </c>
      <c r="B9" s="27"/>
      <c r="C9" s="3"/>
      <c r="D9" s="7"/>
      <c r="E9" s="22"/>
      <c r="F9" s="21"/>
    </row>
    <row r="10" spans="1:11" x14ac:dyDescent="0.2">
      <c r="A10" s="33">
        <v>44235</v>
      </c>
      <c r="B10" s="27"/>
      <c r="C10" s="3"/>
      <c r="D10" s="7"/>
      <c r="E10" s="22"/>
      <c r="F10" s="21"/>
    </row>
    <row r="11" spans="1:11" x14ac:dyDescent="0.2">
      <c r="A11" s="33">
        <v>44236</v>
      </c>
      <c r="B11" s="27"/>
      <c r="C11" s="3"/>
      <c r="D11" s="7"/>
      <c r="E11" s="22"/>
      <c r="F11" s="21"/>
    </row>
    <row r="12" spans="1:11" x14ac:dyDescent="0.2">
      <c r="A12" s="33">
        <v>44237</v>
      </c>
      <c r="B12" s="27"/>
      <c r="C12" s="3"/>
      <c r="E12" s="22"/>
      <c r="F12" s="21"/>
    </row>
    <row r="13" spans="1:11" x14ac:dyDescent="0.2">
      <c r="A13" s="33">
        <v>44238</v>
      </c>
      <c r="B13" s="27"/>
      <c r="D13" s="3">
        <v>31637.119999999999</v>
      </c>
      <c r="E13" s="22"/>
      <c r="F13" s="21"/>
      <c r="G13" s="18"/>
      <c r="H13" s="17"/>
      <c r="I13" s="18"/>
    </row>
    <row r="14" spans="1:11" x14ac:dyDescent="0.2">
      <c r="A14" s="33">
        <v>44239</v>
      </c>
      <c r="B14" s="27"/>
      <c r="C14" s="3"/>
      <c r="E14" s="22"/>
      <c r="F14" s="21"/>
    </row>
    <row r="15" spans="1:11" x14ac:dyDescent="0.2">
      <c r="A15" s="33">
        <v>44242</v>
      </c>
      <c r="B15" s="27"/>
      <c r="C15" s="3"/>
      <c r="E15" s="22"/>
      <c r="F15" s="21"/>
    </row>
    <row r="16" spans="1:11" x14ac:dyDescent="0.2">
      <c r="A16" s="33">
        <v>44243</v>
      </c>
      <c r="B16" s="27"/>
      <c r="C16" s="3"/>
      <c r="E16" s="22"/>
      <c r="F16" s="21"/>
    </row>
    <row r="17" spans="1:7" x14ac:dyDescent="0.2">
      <c r="A17" s="33">
        <v>44244</v>
      </c>
      <c r="B17" s="27"/>
      <c r="C17" s="3"/>
      <c r="E17" s="22"/>
      <c r="F17" s="21"/>
    </row>
    <row r="18" spans="1:7" x14ac:dyDescent="0.2">
      <c r="A18" s="33">
        <v>44245</v>
      </c>
      <c r="B18" s="27"/>
      <c r="C18" s="3"/>
      <c r="D18" s="3">
        <v>51118.58</v>
      </c>
      <c r="E18" s="22"/>
      <c r="F18" s="21"/>
    </row>
    <row r="19" spans="1:7" x14ac:dyDescent="0.2">
      <c r="A19" s="33">
        <v>44246</v>
      </c>
      <c r="B19" s="27"/>
      <c r="C19" s="3"/>
      <c r="E19" s="22"/>
      <c r="F19" s="21"/>
      <c r="G19" s="12"/>
    </row>
    <row r="20" spans="1:7" x14ac:dyDescent="0.2">
      <c r="A20" s="33">
        <v>44249</v>
      </c>
      <c r="B20" s="27"/>
      <c r="C20" s="3"/>
      <c r="E20" s="22"/>
      <c r="F20" s="21"/>
    </row>
    <row r="21" spans="1:7" x14ac:dyDescent="0.2">
      <c r="A21" s="33">
        <v>44250</v>
      </c>
      <c r="B21" s="27"/>
      <c r="C21" s="3"/>
      <c r="E21" s="22"/>
      <c r="F21" s="21"/>
    </row>
    <row r="22" spans="1:7" x14ac:dyDescent="0.2">
      <c r="A22" s="33">
        <v>44251</v>
      </c>
      <c r="B22" s="27"/>
      <c r="C22" s="3"/>
      <c r="E22" s="22"/>
      <c r="F22" s="21"/>
    </row>
    <row r="23" spans="1:7" x14ac:dyDescent="0.2">
      <c r="A23" s="33">
        <v>44252</v>
      </c>
      <c r="B23" s="27"/>
      <c r="C23" s="3"/>
      <c r="D23" s="3">
        <v>71378.47</v>
      </c>
      <c r="E23" s="22"/>
      <c r="F23" s="21"/>
    </row>
    <row r="24" spans="1:7" x14ac:dyDescent="0.2">
      <c r="A24" s="33">
        <v>44253</v>
      </c>
      <c r="B24" s="27"/>
      <c r="C24" s="3"/>
      <c r="D24" s="3">
        <v>83768.12</v>
      </c>
      <c r="E24" s="22"/>
      <c r="F24" s="21"/>
    </row>
    <row r="25" spans="1:7" x14ac:dyDescent="0.2">
      <c r="A25" s="64"/>
      <c r="B25" s="27"/>
      <c r="C25" s="3"/>
      <c r="E25" s="12"/>
      <c r="F25" s="13"/>
    </row>
    <row r="26" spans="1:7" x14ac:dyDescent="0.2">
      <c r="A26" s="64"/>
      <c r="B26" s="27"/>
      <c r="C26" s="3"/>
      <c r="E26" s="22"/>
      <c r="F26" s="21"/>
    </row>
    <row r="27" spans="1:7" x14ac:dyDescent="0.2">
      <c r="A27" s="64"/>
      <c r="B27" s="3"/>
      <c r="C27" s="3"/>
      <c r="E27" s="22"/>
      <c r="F27" s="21"/>
    </row>
    <row r="28" spans="1:7" x14ac:dyDescent="0.2">
      <c r="A28" s="33"/>
      <c r="B28" s="3"/>
      <c r="C28" s="3"/>
      <c r="E28" s="12"/>
      <c r="F28" s="13"/>
    </row>
    <row r="29" spans="1:7" x14ac:dyDescent="0.2">
      <c r="B29" s="11"/>
      <c r="C29" s="30"/>
      <c r="E29" s="18"/>
      <c r="F29" s="17"/>
    </row>
    <row r="30" spans="1:7" x14ac:dyDescent="0.2">
      <c r="B30" s="11"/>
      <c r="C30" s="3"/>
      <c r="E30" s="18"/>
      <c r="F30" s="17"/>
    </row>
    <row r="31" spans="1:7" x14ac:dyDescent="0.2">
      <c r="B31" s="11"/>
      <c r="C31" s="3"/>
      <c r="E31" s="18"/>
      <c r="F31" s="17"/>
    </row>
    <row r="32" spans="1:7" x14ac:dyDescent="0.2">
      <c r="B32" s="18"/>
      <c r="C32" s="3"/>
      <c r="E32" s="18"/>
      <c r="F32" s="17"/>
    </row>
    <row r="33" spans="1:6" x14ac:dyDescent="0.2">
      <c r="B33" s="11"/>
      <c r="F33" s="17"/>
    </row>
    <row r="34" spans="1:6" x14ac:dyDescent="0.2">
      <c r="A34" s="20"/>
      <c r="B34" s="3"/>
      <c r="F34" s="17"/>
    </row>
    <row r="35" spans="1:6" x14ac:dyDescent="0.2">
      <c r="A35" s="20"/>
      <c r="B35" s="3"/>
      <c r="F35" s="17"/>
    </row>
    <row r="36" spans="1:6" x14ac:dyDescent="0.2">
      <c r="A36" s="20"/>
      <c r="B36" s="3"/>
      <c r="F36" s="17"/>
    </row>
    <row r="37" spans="1:6" x14ac:dyDescent="0.2">
      <c r="A37" s="40" t="s">
        <v>3</v>
      </c>
      <c r="F37" s="17"/>
    </row>
    <row r="38" spans="1:6" x14ac:dyDescent="0.2">
      <c r="A38" s="63" t="s">
        <v>36</v>
      </c>
      <c r="B38" s="3"/>
      <c r="C38" s="3"/>
      <c r="D38" s="3">
        <v>77010.38</v>
      </c>
      <c r="E38" s="24"/>
      <c r="F38" s="21"/>
    </row>
    <row r="39" spans="1:6" x14ac:dyDescent="0.2">
      <c r="A39" s="63" t="s">
        <v>37</v>
      </c>
      <c r="B39" s="3"/>
      <c r="C39" s="3"/>
      <c r="D39" s="3">
        <v>83768.12</v>
      </c>
      <c r="E39" s="24"/>
      <c r="F39" s="21"/>
    </row>
    <row r="40" spans="1:6" x14ac:dyDescent="0.2">
      <c r="A40" s="63" t="s">
        <v>38</v>
      </c>
      <c r="B40" s="3"/>
      <c r="C40" s="3"/>
      <c r="E40" s="24"/>
      <c r="F40" s="21"/>
    </row>
    <row r="41" spans="1:6" ht="13.5" thickBot="1" x14ac:dyDescent="0.25">
      <c r="A41" s="58" t="s">
        <v>4</v>
      </c>
      <c r="C41" s="18"/>
      <c r="D41" s="9">
        <f>SUM(D38:D40)</f>
        <v>160778.5</v>
      </c>
      <c r="E41" s="24"/>
      <c r="F41" s="21"/>
    </row>
    <row r="42" spans="1:6" ht="13.5" thickTop="1" x14ac:dyDescent="0.2"/>
  </sheetData>
  <printOptions horizontalCentered="1" verticalCentered="1" headings="1"/>
  <pageMargins left="0.75" right="0.75" top="1" bottom="1" header="0.5" footer="0.5"/>
  <pageSetup fitToHeight="0" orientation="portrait" horizontalDpi="360" verticalDpi="360"/>
  <headerFooter alignWithMargins="0">
    <oddHeader>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zoomScaleNormal="100" workbookViewId="0">
      <pane ySplit="2" topLeftCell="A12" activePane="bottomLeft" state="frozen"/>
      <selection activeCell="C5" sqref="C5"/>
      <selection pane="bottomLeft" activeCell="D25" sqref="D25"/>
    </sheetView>
  </sheetViews>
  <sheetFormatPr defaultColWidth="8.85546875" defaultRowHeight="12.75" x14ac:dyDescent="0.2"/>
  <cols>
    <col min="1" max="1" width="14.85546875" customWidth="1"/>
    <col min="2" max="2" width="12.28515625" customWidth="1"/>
    <col min="3" max="3" width="14" bestFit="1" customWidth="1"/>
    <col min="4" max="4" width="13" style="3" customWidth="1"/>
    <col min="5" max="5" width="14.42578125" bestFit="1" customWidth="1"/>
    <col min="6" max="6" width="10" customWidth="1"/>
  </cols>
  <sheetData>
    <row r="1" spans="1:11" x14ac:dyDescent="0.2">
      <c r="A1" s="1" t="s">
        <v>23</v>
      </c>
      <c r="B1" s="1"/>
      <c r="C1" s="1"/>
    </row>
    <row r="2" spans="1:11" x14ac:dyDescent="0.2">
      <c r="A2" s="4" t="s">
        <v>0</v>
      </c>
      <c r="B2" s="2"/>
      <c r="C2" s="23" t="s">
        <v>30</v>
      </c>
      <c r="D2" s="35" t="s">
        <v>31</v>
      </c>
      <c r="E2" s="4"/>
      <c r="F2" s="4"/>
      <c r="G2" s="2"/>
      <c r="H2" s="2"/>
    </row>
    <row r="3" spans="1:11" x14ac:dyDescent="0.2">
      <c r="A3" s="69" t="s">
        <v>39</v>
      </c>
      <c r="B3" s="32"/>
      <c r="C3" s="3"/>
    </row>
    <row r="4" spans="1:11" x14ac:dyDescent="0.2">
      <c r="A4" s="69">
        <v>20</v>
      </c>
      <c r="B4" s="32" t="s">
        <v>26</v>
      </c>
      <c r="C4" s="3"/>
      <c r="F4" s="38"/>
    </row>
    <row r="5" spans="1:11" x14ac:dyDescent="0.2">
      <c r="A5" s="33">
        <v>44228</v>
      </c>
      <c r="B5" s="34"/>
      <c r="C5" s="5"/>
      <c r="E5" s="36"/>
      <c r="F5" s="37"/>
    </row>
    <row r="6" spans="1:11" x14ac:dyDescent="0.2">
      <c r="A6" s="33">
        <v>44229</v>
      </c>
      <c r="B6" s="27"/>
      <c r="C6" s="3"/>
      <c r="D6" s="7"/>
      <c r="E6" s="12"/>
      <c r="F6" s="13"/>
      <c r="H6" s="19"/>
    </row>
    <row r="7" spans="1:11" x14ac:dyDescent="0.2">
      <c r="A7" s="33">
        <v>44230</v>
      </c>
      <c r="B7" s="27"/>
      <c r="C7" s="3"/>
      <c r="D7" s="7"/>
      <c r="E7" s="22"/>
      <c r="F7" s="21"/>
    </row>
    <row r="8" spans="1:11" x14ac:dyDescent="0.2">
      <c r="A8" s="33">
        <v>44231</v>
      </c>
      <c r="B8" s="34"/>
      <c r="C8" s="5"/>
      <c r="D8" s="11">
        <v>10730.82</v>
      </c>
      <c r="E8" s="22"/>
      <c r="F8" s="21"/>
      <c r="G8" s="18"/>
      <c r="H8" s="17"/>
      <c r="I8" s="18"/>
      <c r="J8" s="17"/>
      <c r="K8" s="18"/>
    </row>
    <row r="9" spans="1:11" x14ac:dyDescent="0.2">
      <c r="A9" s="33">
        <v>44232</v>
      </c>
      <c r="B9" s="27"/>
      <c r="C9" s="3"/>
      <c r="D9" s="7"/>
      <c r="E9" s="22"/>
      <c r="F9" s="21"/>
    </row>
    <row r="10" spans="1:11" x14ac:dyDescent="0.2">
      <c r="A10" s="33">
        <v>44235</v>
      </c>
      <c r="B10" s="27"/>
      <c r="C10" s="3"/>
      <c r="D10" s="7"/>
      <c r="E10" s="22"/>
      <c r="F10" s="21"/>
    </row>
    <row r="11" spans="1:11" x14ac:dyDescent="0.2">
      <c r="A11" s="33">
        <v>44236</v>
      </c>
      <c r="B11" s="27"/>
      <c r="C11" s="3"/>
      <c r="D11" s="7"/>
      <c r="E11" s="22"/>
      <c r="F11" s="21"/>
    </row>
    <row r="12" spans="1:11" x14ac:dyDescent="0.2">
      <c r="A12" s="33">
        <v>44237</v>
      </c>
      <c r="B12" s="27"/>
      <c r="C12" s="3"/>
      <c r="E12" s="22"/>
      <c r="F12" s="21"/>
    </row>
    <row r="13" spans="1:11" x14ac:dyDescent="0.2">
      <c r="A13" s="33">
        <v>44238</v>
      </c>
      <c r="B13" s="27"/>
      <c r="D13" s="3">
        <v>24869.97</v>
      </c>
      <c r="E13" s="22"/>
      <c r="F13" s="21"/>
      <c r="G13" s="18"/>
      <c r="H13" s="17"/>
      <c r="I13" s="18"/>
    </row>
    <row r="14" spans="1:11" x14ac:dyDescent="0.2">
      <c r="A14" s="33">
        <v>44239</v>
      </c>
      <c r="B14" s="27"/>
      <c r="C14" s="3"/>
      <c r="E14" s="22"/>
      <c r="F14" s="21"/>
    </row>
    <row r="15" spans="1:11" x14ac:dyDescent="0.2">
      <c r="A15" s="33">
        <v>44242</v>
      </c>
      <c r="B15" s="27"/>
      <c r="C15" s="3"/>
      <c r="E15" s="22"/>
      <c r="F15" s="21"/>
    </row>
    <row r="16" spans="1:11" x14ac:dyDescent="0.2">
      <c r="A16" s="33">
        <v>44243</v>
      </c>
      <c r="B16" s="27"/>
      <c r="C16" s="3"/>
      <c r="E16" s="22"/>
      <c r="F16" s="21"/>
    </row>
    <row r="17" spans="1:7" x14ac:dyDescent="0.2">
      <c r="A17" s="33">
        <v>44244</v>
      </c>
      <c r="B17" s="27"/>
      <c r="C17" s="3"/>
      <c r="E17" s="22"/>
      <c r="F17" s="21"/>
    </row>
    <row r="18" spans="1:7" x14ac:dyDescent="0.2">
      <c r="A18" s="33">
        <v>44245</v>
      </c>
      <c r="B18" s="27"/>
      <c r="C18" s="3"/>
      <c r="D18" s="3">
        <v>33021.79</v>
      </c>
      <c r="E18" s="22"/>
      <c r="F18" s="21"/>
    </row>
    <row r="19" spans="1:7" x14ac:dyDescent="0.2">
      <c r="A19" s="33">
        <v>44246</v>
      </c>
      <c r="B19" s="27"/>
      <c r="C19" s="3"/>
      <c r="E19" s="22"/>
      <c r="F19" s="21"/>
      <c r="G19" s="12"/>
    </row>
    <row r="20" spans="1:7" x14ac:dyDescent="0.2">
      <c r="A20" s="33">
        <v>44249</v>
      </c>
      <c r="B20" s="27"/>
      <c r="C20" s="3"/>
      <c r="E20" s="22"/>
      <c r="F20" s="21"/>
    </row>
    <row r="21" spans="1:7" x14ac:dyDescent="0.2">
      <c r="A21" s="33">
        <v>44250</v>
      </c>
      <c r="B21" s="27"/>
      <c r="C21" s="3"/>
      <c r="E21" s="22"/>
      <c r="F21" s="21"/>
    </row>
    <row r="22" spans="1:7" x14ac:dyDescent="0.2">
      <c r="A22" s="33">
        <v>44251</v>
      </c>
      <c r="B22" s="27"/>
      <c r="C22" s="3"/>
      <c r="E22" s="22"/>
      <c r="F22" s="21"/>
    </row>
    <row r="23" spans="1:7" x14ac:dyDescent="0.2">
      <c r="A23" s="33">
        <v>44252</v>
      </c>
      <c r="B23" s="27"/>
      <c r="C23" s="3"/>
      <c r="D23" s="3">
        <v>50738.54</v>
      </c>
      <c r="E23" s="22"/>
      <c r="F23" s="21"/>
    </row>
    <row r="24" spans="1:7" x14ac:dyDescent="0.2">
      <c r="A24" s="33">
        <v>44253</v>
      </c>
      <c r="B24" s="27"/>
      <c r="C24" s="3"/>
      <c r="D24" s="3">
        <v>53936.38</v>
      </c>
      <c r="E24" s="22"/>
      <c r="F24" s="21"/>
    </row>
    <row r="25" spans="1:7" x14ac:dyDescent="0.2">
      <c r="A25" s="64"/>
      <c r="B25" s="27"/>
      <c r="C25" s="3"/>
      <c r="E25" s="12"/>
      <c r="F25" s="13"/>
    </row>
    <row r="26" spans="1:7" x14ac:dyDescent="0.2">
      <c r="A26" s="64"/>
      <c r="B26" s="27"/>
      <c r="C26" s="3"/>
      <c r="E26" s="22"/>
      <c r="F26" s="21"/>
    </row>
    <row r="27" spans="1:7" x14ac:dyDescent="0.2">
      <c r="A27" s="64"/>
      <c r="B27" s="3"/>
      <c r="C27" s="3"/>
      <c r="E27" s="22"/>
      <c r="F27" s="21"/>
    </row>
    <row r="28" spans="1:7" x14ac:dyDescent="0.2">
      <c r="A28" s="33"/>
      <c r="B28" s="3"/>
      <c r="C28" s="3"/>
      <c r="E28" s="12"/>
      <c r="F28" s="13"/>
    </row>
    <row r="29" spans="1:7" x14ac:dyDescent="0.2">
      <c r="B29" s="11"/>
      <c r="C29" s="30"/>
      <c r="E29" s="18"/>
      <c r="F29" s="17"/>
    </row>
    <row r="30" spans="1:7" x14ac:dyDescent="0.2">
      <c r="B30" s="11"/>
      <c r="C30" s="3"/>
      <c r="E30" s="18"/>
      <c r="F30" s="17"/>
    </row>
    <row r="31" spans="1:7" x14ac:dyDescent="0.2">
      <c r="B31" s="11"/>
      <c r="C31" s="3"/>
      <c r="E31" s="18"/>
      <c r="F31" s="17"/>
    </row>
    <row r="32" spans="1:7" x14ac:dyDescent="0.2">
      <c r="B32" s="18"/>
      <c r="C32" s="3"/>
      <c r="E32" s="18"/>
      <c r="F32" s="17"/>
    </row>
    <row r="33" spans="1:6" x14ac:dyDescent="0.2">
      <c r="B33" s="11"/>
      <c r="F33" s="17"/>
    </row>
    <row r="34" spans="1:6" x14ac:dyDescent="0.2">
      <c r="A34" s="20"/>
      <c r="B34" s="3"/>
      <c r="F34" s="17"/>
    </row>
    <row r="35" spans="1:6" x14ac:dyDescent="0.2">
      <c r="A35" s="20"/>
      <c r="B35" s="3"/>
      <c r="F35" s="17"/>
    </row>
    <row r="36" spans="1:6" x14ac:dyDescent="0.2">
      <c r="A36" s="20"/>
      <c r="B36" s="3"/>
      <c r="F36" s="17"/>
    </row>
    <row r="37" spans="1:6" x14ac:dyDescent="0.2">
      <c r="A37" s="40" t="s">
        <v>3</v>
      </c>
      <c r="F37" s="17"/>
    </row>
    <row r="38" spans="1:6" x14ac:dyDescent="0.2">
      <c r="A38" s="63" t="s">
        <v>36</v>
      </c>
      <c r="B38" s="3"/>
      <c r="C38" s="3"/>
      <c r="D38" s="3">
        <v>46342.03</v>
      </c>
      <c r="E38" s="24"/>
      <c r="F38" s="21"/>
    </row>
    <row r="39" spans="1:6" x14ac:dyDescent="0.2">
      <c r="A39" s="63" t="s">
        <v>37</v>
      </c>
      <c r="B39" s="3"/>
      <c r="C39" s="3"/>
      <c r="D39" s="3">
        <v>53936.38</v>
      </c>
      <c r="E39" s="24"/>
      <c r="F39" s="21"/>
    </row>
    <row r="40" spans="1:6" x14ac:dyDescent="0.2">
      <c r="A40" s="63" t="s">
        <v>38</v>
      </c>
      <c r="B40" s="3"/>
      <c r="C40" s="3"/>
      <c r="E40" s="24"/>
      <c r="F40" s="21"/>
    </row>
    <row r="41" spans="1:6" ht="13.5" thickBot="1" x14ac:dyDescent="0.25">
      <c r="A41" s="58" t="s">
        <v>4</v>
      </c>
      <c r="C41" s="18"/>
      <c r="D41" s="9">
        <f>SUM(D38:D40)</f>
        <v>100278.41</v>
      </c>
      <c r="E41" s="24"/>
      <c r="F41" s="21"/>
    </row>
    <row r="42" spans="1:6" ht="13.5" thickTop="1" x14ac:dyDescent="0.2"/>
  </sheetData>
  <phoneticPr fontId="0" type="noConversion"/>
  <printOptions horizontalCentered="1" verticalCentered="1" headings="1"/>
  <pageMargins left="0.75" right="0.75" top="1" bottom="1" header="0.5" footer="0.5"/>
  <pageSetup fitToHeight="0" orientation="portrait" horizontalDpi="360" verticalDpi="360"/>
  <headerFooter alignWithMargins="0">
    <oddHeader>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2"/>
  <sheetViews>
    <sheetView zoomScaleNormal="100" workbookViewId="0">
      <pane ySplit="2" topLeftCell="A12" activePane="bottomLeft" state="frozen"/>
      <selection activeCell="D8" sqref="D8"/>
      <selection pane="bottomLeft" activeCell="D25" sqref="D25"/>
    </sheetView>
  </sheetViews>
  <sheetFormatPr defaultColWidth="8.85546875" defaultRowHeight="12.75" x14ac:dyDescent="0.2"/>
  <cols>
    <col min="1" max="1" width="14.85546875" customWidth="1"/>
    <col min="2" max="2" width="12.28515625" customWidth="1"/>
    <col min="3" max="3" width="14" bestFit="1" customWidth="1"/>
    <col min="4" max="4" width="13" style="3" customWidth="1"/>
    <col min="5" max="5" width="14.42578125" bestFit="1" customWidth="1"/>
    <col min="6" max="6" width="10" customWidth="1"/>
  </cols>
  <sheetData>
    <row r="1" spans="1:11" x14ac:dyDescent="0.2">
      <c r="A1" s="1" t="s">
        <v>23</v>
      </c>
      <c r="B1" s="1"/>
      <c r="C1" s="1"/>
    </row>
    <row r="2" spans="1:11" x14ac:dyDescent="0.2">
      <c r="A2" s="4" t="s">
        <v>0</v>
      </c>
      <c r="B2" s="2"/>
      <c r="C2" s="23" t="s">
        <v>30</v>
      </c>
      <c r="D2" s="35" t="s">
        <v>31</v>
      </c>
      <c r="E2" s="4"/>
      <c r="F2" s="4"/>
      <c r="G2" s="2"/>
      <c r="H2" s="2"/>
    </row>
    <row r="3" spans="1:11" x14ac:dyDescent="0.2">
      <c r="A3" s="69" t="s">
        <v>39</v>
      </c>
      <c r="B3" s="32"/>
      <c r="C3" s="3"/>
    </row>
    <row r="4" spans="1:11" x14ac:dyDescent="0.2">
      <c r="A4" s="69">
        <v>20</v>
      </c>
      <c r="B4" s="32" t="s">
        <v>26</v>
      </c>
      <c r="C4" s="3"/>
      <c r="F4" s="38"/>
    </row>
    <row r="5" spans="1:11" x14ac:dyDescent="0.2">
      <c r="A5" s="33">
        <v>44228</v>
      </c>
      <c r="B5" s="34"/>
      <c r="C5" s="5"/>
      <c r="E5" s="49"/>
      <c r="F5" s="50"/>
    </row>
    <row r="6" spans="1:11" x14ac:dyDescent="0.2">
      <c r="A6" s="33">
        <v>44229</v>
      </c>
      <c r="B6" s="27"/>
      <c r="C6" s="3"/>
      <c r="D6" s="7"/>
      <c r="E6" s="12"/>
      <c r="F6" s="13"/>
      <c r="H6" s="19"/>
    </row>
    <row r="7" spans="1:11" x14ac:dyDescent="0.2">
      <c r="A7" s="33">
        <v>44230</v>
      </c>
      <c r="B7" s="27"/>
      <c r="C7" s="3"/>
      <c r="D7" s="7"/>
      <c r="E7" s="22"/>
      <c r="F7" s="21"/>
    </row>
    <row r="8" spans="1:11" x14ac:dyDescent="0.2">
      <c r="A8" s="33">
        <v>44231</v>
      </c>
      <c r="B8" s="34"/>
      <c r="C8" s="5"/>
      <c r="D8" s="11">
        <v>7168.87</v>
      </c>
      <c r="E8" s="22"/>
      <c r="F8" s="21"/>
      <c r="G8" s="18"/>
      <c r="H8" s="17"/>
      <c r="I8" s="18"/>
      <c r="J8" s="17"/>
      <c r="K8" s="18"/>
    </row>
    <row r="9" spans="1:11" x14ac:dyDescent="0.2">
      <c r="A9" s="33">
        <v>44232</v>
      </c>
      <c r="B9" s="27"/>
      <c r="C9" s="3"/>
      <c r="D9" s="7"/>
      <c r="E9" s="22"/>
      <c r="F9" s="21"/>
    </row>
    <row r="10" spans="1:11" x14ac:dyDescent="0.2">
      <c r="A10" s="33">
        <v>44235</v>
      </c>
      <c r="B10" s="27"/>
      <c r="C10" s="3"/>
      <c r="D10" s="7"/>
      <c r="E10" s="22"/>
      <c r="F10" s="21"/>
    </row>
    <row r="11" spans="1:11" x14ac:dyDescent="0.2">
      <c r="A11" s="33">
        <v>44236</v>
      </c>
      <c r="B11" s="27"/>
      <c r="C11" s="3"/>
      <c r="D11" s="7"/>
      <c r="E11" s="22"/>
      <c r="F11" s="21"/>
    </row>
    <row r="12" spans="1:11" x14ac:dyDescent="0.2">
      <c r="A12" s="33">
        <v>44237</v>
      </c>
      <c r="B12" s="27"/>
      <c r="C12" s="3"/>
      <c r="E12" s="22"/>
      <c r="F12" s="21"/>
    </row>
    <row r="13" spans="1:11" x14ac:dyDescent="0.2">
      <c r="A13" s="33">
        <v>44238</v>
      </c>
      <c r="B13" s="27"/>
      <c r="D13" s="3">
        <v>13152.57</v>
      </c>
      <c r="E13" s="22"/>
      <c r="F13" s="21"/>
      <c r="G13" s="18"/>
      <c r="H13" s="17"/>
      <c r="I13" s="18"/>
    </row>
    <row r="14" spans="1:11" x14ac:dyDescent="0.2">
      <c r="A14" s="33">
        <v>44239</v>
      </c>
      <c r="B14" s="27"/>
      <c r="C14" s="3"/>
      <c r="E14" s="22"/>
      <c r="F14" s="21"/>
    </row>
    <row r="15" spans="1:11" x14ac:dyDescent="0.2">
      <c r="A15" s="33">
        <v>44242</v>
      </c>
      <c r="B15" s="27"/>
      <c r="C15" s="3"/>
      <c r="E15" s="22"/>
      <c r="F15" s="21"/>
    </row>
    <row r="16" spans="1:11" x14ac:dyDescent="0.2">
      <c r="A16" s="33">
        <v>44243</v>
      </c>
      <c r="B16" s="27"/>
      <c r="C16" s="3"/>
      <c r="E16" s="22"/>
      <c r="F16" s="21"/>
    </row>
    <row r="17" spans="1:7" x14ac:dyDescent="0.2">
      <c r="A17" s="33">
        <v>44244</v>
      </c>
      <c r="B17" s="27"/>
      <c r="C17" s="3"/>
      <c r="E17" s="22"/>
      <c r="F17" s="21"/>
    </row>
    <row r="18" spans="1:7" x14ac:dyDescent="0.2">
      <c r="A18" s="33">
        <v>44245</v>
      </c>
      <c r="B18" s="27"/>
      <c r="C18" s="3"/>
      <c r="D18" s="3">
        <v>20734.95</v>
      </c>
      <c r="E18" s="22"/>
      <c r="F18" s="21"/>
    </row>
    <row r="19" spans="1:7" x14ac:dyDescent="0.2">
      <c r="A19" s="33">
        <v>44246</v>
      </c>
      <c r="B19" s="27"/>
      <c r="C19" s="3"/>
      <c r="E19" s="22"/>
      <c r="F19" s="21"/>
      <c r="G19" s="12"/>
    </row>
    <row r="20" spans="1:7" x14ac:dyDescent="0.2">
      <c r="A20" s="33">
        <v>44249</v>
      </c>
      <c r="B20" s="27"/>
      <c r="C20" s="3"/>
      <c r="E20" s="22"/>
      <c r="F20" s="21"/>
    </row>
    <row r="21" spans="1:7" x14ac:dyDescent="0.2">
      <c r="A21" s="33">
        <v>44250</v>
      </c>
      <c r="B21" s="27"/>
      <c r="C21" s="3"/>
      <c r="E21" s="22"/>
      <c r="F21" s="21"/>
    </row>
    <row r="22" spans="1:7" x14ac:dyDescent="0.2">
      <c r="A22" s="33">
        <v>44251</v>
      </c>
      <c r="B22" s="27"/>
      <c r="C22" s="3"/>
      <c r="E22" s="22"/>
      <c r="F22" s="21"/>
    </row>
    <row r="23" spans="1:7" x14ac:dyDescent="0.2">
      <c r="A23" s="33">
        <v>44252</v>
      </c>
      <c r="B23" s="27"/>
      <c r="C23" s="3"/>
      <c r="D23" s="3">
        <v>28415.37</v>
      </c>
      <c r="E23" s="22"/>
      <c r="F23" s="21"/>
    </row>
    <row r="24" spans="1:7" x14ac:dyDescent="0.2">
      <c r="A24" s="33">
        <v>44253</v>
      </c>
      <c r="B24" s="27"/>
      <c r="C24" s="3"/>
      <c r="D24" s="3">
        <v>32769.800000000003</v>
      </c>
      <c r="E24" s="22"/>
      <c r="F24" s="21"/>
    </row>
    <row r="25" spans="1:7" x14ac:dyDescent="0.2">
      <c r="A25" s="64"/>
      <c r="B25" s="27"/>
      <c r="C25" s="3"/>
      <c r="E25" s="12"/>
      <c r="F25" s="13"/>
    </row>
    <row r="26" spans="1:7" x14ac:dyDescent="0.2">
      <c r="A26" s="64"/>
      <c r="B26" s="27"/>
      <c r="C26" s="3"/>
      <c r="E26" s="22"/>
      <c r="F26" s="21"/>
    </row>
    <row r="27" spans="1:7" x14ac:dyDescent="0.2">
      <c r="A27" s="64"/>
      <c r="B27" s="3"/>
      <c r="C27" s="3"/>
      <c r="E27" s="22"/>
      <c r="F27" s="21"/>
    </row>
    <row r="28" spans="1:7" x14ac:dyDescent="0.2">
      <c r="A28" s="33"/>
      <c r="B28" s="3"/>
      <c r="C28" s="3"/>
      <c r="E28" s="12"/>
      <c r="F28" s="13"/>
    </row>
    <row r="29" spans="1:7" x14ac:dyDescent="0.2">
      <c r="B29" s="11"/>
      <c r="C29" s="30"/>
      <c r="E29" s="18"/>
      <c r="F29" s="17"/>
    </row>
    <row r="30" spans="1:7" x14ac:dyDescent="0.2">
      <c r="B30" s="11"/>
      <c r="C30" s="3"/>
      <c r="E30" s="18"/>
      <c r="F30" s="17"/>
    </row>
    <row r="31" spans="1:7" x14ac:dyDescent="0.2">
      <c r="B31" s="11"/>
      <c r="C31" s="3"/>
      <c r="E31" s="18"/>
      <c r="F31" s="17"/>
    </row>
    <row r="32" spans="1:7" x14ac:dyDescent="0.2">
      <c r="B32" s="18"/>
      <c r="C32" s="3"/>
      <c r="E32" s="18"/>
      <c r="F32" s="17"/>
    </row>
    <row r="33" spans="1:6" x14ac:dyDescent="0.2">
      <c r="B33" s="11"/>
      <c r="F33" s="17"/>
    </row>
    <row r="34" spans="1:6" x14ac:dyDescent="0.2">
      <c r="A34" s="20"/>
      <c r="B34" s="3"/>
      <c r="F34" s="17"/>
    </row>
    <row r="35" spans="1:6" x14ac:dyDescent="0.2">
      <c r="A35" s="20"/>
      <c r="B35" s="3"/>
      <c r="F35" s="17"/>
    </row>
    <row r="36" spans="1:6" x14ac:dyDescent="0.2">
      <c r="A36" s="20"/>
      <c r="B36" s="3"/>
      <c r="F36" s="17"/>
    </row>
    <row r="37" spans="1:6" x14ac:dyDescent="0.2">
      <c r="A37" s="40" t="s">
        <v>3</v>
      </c>
      <c r="F37" s="17"/>
    </row>
    <row r="38" spans="1:6" x14ac:dyDescent="0.2">
      <c r="A38" s="63" t="s">
        <v>36</v>
      </c>
      <c r="B38" s="3"/>
      <c r="C38" s="3"/>
      <c r="D38" s="3">
        <v>25523.94</v>
      </c>
      <c r="E38" s="24"/>
      <c r="F38" s="21"/>
    </row>
    <row r="39" spans="1:6" x14ac:dyDescent="0.2">
      <c r="A39" s="63" t="s">
        <v>37</v>
      </c>
      <c r="B39" s="3"/>
      <c r="C39" s="3"/>
      <c r="D39" s="3">
        <v>32769.800000000003</v>
      </c>
      <c r="E39" s="24"/>
      <c r="F39" s="21"/>
    </row>
    <row r="40" spans="1:6" x14ac:dyDescent="0.2">
      <c r="A40" s="63" t="s">
        <v>38</v>
      </c>
      <c r="B40" s="3"/>
      <c r="C40" s="3"/>
      <c r="E40" s="24"/>
      <c r="F40" s="21"/>
    </row>
    <row r="41" spans="1:6" ht="13.5" thickBot="1" x14ac:dyDescent="0.25">
      <c r="A41" s="58" t="s">
        <v>4</v>
      </c>
      <c r="C41" s="18"/>
      <c r="D41" s="9">
        <f>SUM(D38:D40)</f>
        <v>58293.740000000005</v>
      </c>
      <c r="E41" s="24"/>
      <c r="F41" s="21"/>
    </row>
    <row r="42" spans="1:6" ht="13.5" thickTop="1" x14ac:dyDescent="0.2"/>
  </sheetData>
  <printOptions horizontalCentered="1" verticalCentered="1" headings="1"/>
  <pageMargins left="0.75" right="0.75" top="1" bottom="1" header="0.5" footer="0.5"/>
  <pageSetup fitToHeight="0" orientation="portrait" horizontalDpi="360" verticalDpi="360"/>
  <headerFooter alignWithMargins="0">
    <oddHeader>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zoomScaleNormal="100" workbookViewId="0">
      <pane ySplit="2" topLeftCell="A12" activePane="bottomLeft" state="frozen"/>
      <selection activeCell="D8" sqref="D8"/>
      <selection pane="bottomLeft" activeCell="D39" sqref="D39"/>
    </sheetView>
  </sheetViews>
  <sheetFormatPr defaultColWidth="8.85546875" defaultRowHeight="12.75" x14ac:dyDescent="0.2"/>
  <cols>
    <col min="1" max="1" width="14.85546875" customWidth="1"/>
    <col min="2" max="2" width="12.28515625" customWidth="1"/>
    <col min="3" max="3" width="14" bestFit="1" customWidth="1"/>
    <col min="4" max="4" width="13" style="3" customWidth="1"/>
    <col min="5" max="5" width="14.42578125" bestFit="1" customWidth="1"/>
    <col min="6" max="6" width="10" customWidth="1"/>
  </cols>
  <sheetData>
    <row r="1" spans="1:11" x14ac:dyDescent="0.2">
      <c r="A1" s="1" t="s">
        <v>23</v>
      </c>
      <c r="B1" s="1"/>
      <c r="C1" s="1"/>
    </row>
    <row r="2" spans="1:11" x14ac:dyDescent="0.2">
      <c r="A2" s="4" t="s">
        <v>0</v>
      </c>
      <c r="B2" s="2"/>
      <c r="C2" s="23" t="s">
        <v>30</v>
      </c>
      <c r="D2" s="35" t="s">
        <v>31</v>
      </c>
      <c r="E2" s="4"/>
      <c r="F2" s="4"/>
      <c r="G2" s="2"/>
      <c r="H2" s="2"/>
    </row>
    <row r="3" spans="1:11" x14ac:dyDescent="0.2">
      <c r="A3" s="69" t="s">
        <v>39</v>
      </c>
      <c r="B3" s="32"/>
      <c r="C3" s="3"/>
    </row>
    <row r="4" spans="1:11" x14ac:dyDescent="0.2">
      <c r="A4" s="69">
        <v>20</v>
      </c>
      <c r="B4" s="32" t="s">
        <v>26</v>
      </c>
      <c r="C4" s="3"/>
      <c r="F4" s="38"/>
    </row>
    <row r="5" spans="1:11" x14ac:dyDescent="0.2">
      <c r="A5" s="33">
        <v>44228</v>
      </c>
      <c r="B5" s="34"/>
      <c r="C5" s="5"/>
      <c r="E5" s="36"/>
      <c r="F5" s="37"/>
    </row>
    <row r="6" spans="1:11" x14ac:dyDescent="0.2">
      <c r="A6" s="33">
        <v>44229</v>
      </c>
      <c r="B6" s="27"/>
      <c r="C6" s="3"/>
      <c r="D6" s="7"/>
      <c r="E6" s="12"/>
      <c r="F6" s="13"/>
      <c r="H6" s="19"/>
    </row>
    <row r="7" spans="1:11" x14ac:dyDescent="0.2">
      <c r="A7" s="33">
        <v>44230</v>
      </c>
      <c r="B7" s="27"/>
      <c r="C7" s="3"/>
      <c r="D7" s="7"/>
      <c r="E7" s="22"/>
      <c r="F7" s="21"/>
    </row>
    <row r="8" spans="1:11" x14ac:dyDescent="0.2">
      <c r="A8" s="33">
        <v>44231</v>
      </c>
      <c r="B8" s="34"/>
      <c r="C8" s="5"/>
      <c r="D8" s="7">
        <f>34430.03-1629.83</f>
        <v>32800.199999999997</v>
      </c>
      <c r="E8" s="22"/>
      <c r="F8" s="21"/>
      <c r="G8" s="18"/>
      <c r="H8" s="17"/>
      <c r="I8" s="18"/>
      <c r="J8" s="17"/>
      <c r="K8" s="18"/>
    </row>
    <row r="9" spans="1:11" x14ac:dyDescent="0.2">
      <c r="A9" s="33">
        <v>44232</v>
      </c>
      <c r="B9" s="27"/>
      <c r="C9" s="3"/>
      <c r="D9" s="7"/>
      <c r="E9" s="22"/>
      <c r="F9" s="21"/>
    </row>
    <row r="10" spans="1:11" x14ac:dyDescent="0.2">
      <c r="A10" s="33">
        <v>44235</v>
      </c>
      <c r="B10" s="27"/>
      <c r="C10" s="3"/>
      <c r="E10" s="22"/>
      <c r="F10" s="21"/>
    </row>
    <row r="11" spans="1:11" x14ac:dyDescent="0.2">
      <c r="A11" s="33">
        <v>44236</v>
      </c>
      <c r="B11" s="27"/>
      <c r="C11" s="3"/>
      <c r="D11" s="7"/>
      <c r="E11" s="22"/>
      <c r="F11" s="21"/>
    </row>
    <row r="12" spans="1:11" x14ac:dyDescent="0.2">
      <c r="A12" s="33">
        <v>44237</v>
      </c>
      <c r="B12" s="27"/>
      <c r="C12" s="3"/>
      <c r="E12" s="22"/>
      <c r="F12" s="21"/>
    </row>
    <row r="13" spans="1:11" x14ac:dyDescent="0.2">
      <c r="A13" s="33">
        <v>44238</v>
      </c>
      <c r="B13" s="27"/>
      <c r="D13" s="3">
        <f>71331.94-2765</f>
        <v>68566.94</v>
      </c>
      <c r="E13" s="22"/>
      <c r="F13" s="21"/>
      <c r="G13" s="18"/>
      <c r="H13" s="17"/>
      <c r="I13" s="18"/>
    </row>
    <row r="14" spans="1:11" x14ac:dyDescent="0.2">
      <c r="A14" s="33">
        <v>44239</v>
      </c>
      <c r="B14" s="27"/>
      <c r="C14" s="3"/>
      <c r="E14" s="22"/>
      <c r="F14" s="21"/>
    </row>
    <row r="15" spans="1:11" x14ac:dyDescent="0.2">
      <c r="A15" s="33">
        <v>44242</v>
      </c>
      <c r="B15" s="27"/>
      <c r="C15" s="3"/>
      <c r="E15" s="22"/>
      <c r="F15" s="21"/>
    </row>
    <row r="16" spans="1:11" x14ac:dyDescent="0.2">
      <c r="A16" s="33">
        <v>44243</v>
      </c>
      <c r="B16" s="27"/>
      <c r="C16" s="3"/>
      <c r="E16" s="22"/>
      <c r="F16" s="21"/>
    </row>
    <row r="17" spans="1:7" x14ac:dyDescent="0.2">
      <c r="A17" s="33">
        <v>44244</v>
      </c>
      <c r="B17" s="27"/>
      <c r="C17" s="3"/>
      <c r="E17" s="22"/>
      <c r="F17" s="21"/>
    </row>
    <row r="18" spans="1:7" x14ac:dyDescent="0.2">
      <c r="A18" s="33">
        <v>44245</v>
      </c>
      <c r="B18" s="27"/>
      <c r="C18" s="3"/>
      <c r="D18" s="3">
        <f>101661.16-5213.2</f>
        <v>96447.96</v>
      </c>
      <c r="E18" s="22"/>
      <c r="F18" s="21"/>
    </row>
    <row r="19" spans="1:7" x14ac:dyDescent="0.2">
      <c r="A19" s="33">
        <v>44246</v>
      </c>
      <c r="B19" s="27"/>
      <c r="C19" s="3"/>
      <c r="E19" s="22"/>
      <c r="F19" s="21"/>
      <c r="G19" s="12"/>
    </row>
    <row r="20" spans="1:7" x14ac:dyDescent="0.2">
      <c r="A20" s="33">
        <v>44249</v>
      </c>
      <c r="B20" s="27"/>
      <c r="C20" s="3"/>
      <c r="E20" s="22"/>
      <c r="F20" s="21"/>
    </row>
    <row r="21" spans="1:7" x14ac:dyDescent="0.2">
      <c r="A21" s="33">
        <v>44250</v>
      </c>
      <c r="B21" s="27"/>
      <c r="C21" s="3"/>
      <c r="E21" s="22"/>
      <c r="F21" s="21"/>
    </row>
    <row r="22" spans="1:7" x14ac:dyDescent="0.2">
      <c r="A22" s="33">
        <v>44251</v>
      </c>
      <c r="B22" s="27"/>
      <c r="C22" s="3"/>
      <c r="D22" s="27"/>
      <c r="E22" s="22"/>
      <c r="F22" s="21"/>
    </row>
    <row r="23" spans="1:7" x14ac:dyDescent="0.2">
      <c r="A23" s="33">
        <v>44252</v>
      </c>
      <c r="B23" s="27"/>
      <c r="C23" s="3"/>
      <c r="D23" s="3">
        <v>128433.74</v>
      </c>
      <c r="E23" s="22"/>
      <c r="F23" s="21"/>
    </row>
    <row r="24" spans="1:7" x14ac:dyDescent="0.2">
      <c r="A24" s="33">
        <v>44253</v>
      </c>
      <c r="B24" s="27"/>
      <c r="C24" s="3"/>
      <c r="D24" s="27">
        <f>129450.21-7228.08</f>
        <v>122222.13</v>
      </c>
      <c r="E24" s="22"/>
      <c r="F24" s="21"/>
    </row>
    <row r="25" spans="1:7" x14ac:dyDescent="0.2">
      <c r="A25" s="64"/>
      <c r="B25" s="27"/>
      <c r="C25" s="3"/>
      <c r="E25" s="12"/>
      <c r="F25" s="13"/>
    </row>
    <row r="26" spans="1:7" x14ac:dyDescent="0.2">
      <c r="A26" s="64"/>
      <c r="B26" s="27"/>
      <c r="C26" s="3"/>
      <c r="D26" s="27"/>
      <c r="E26" s="22"/>
      <c r="F26" s="21"/>
    </row>
    <row r="27" spans="1:7" x14ac:dyDescent="0.2">
      <c r="A27" s="64"/>
      <c r="B27" s="3"/>
      <c r="C27" s="3"/>
      <c r="D27" s="27"/>
      <c r="E27" s="22"/>
      <c r="F27" s="21"/>
    </row>
    <row r="28" spans="1:7" x14ac:dyDescent="0.2">
      <c r="A28" s="33"/>
      <c r="B28" s="3"/>
      <c r="C28" s="3"/>
      <c r="E28" s="12"/>
      <c r="F28" s="13"/>
    </row>
    <row r="29" spans="1:7" x14ac:dyDescent="0.2">
      <c r="B29" s="11"/>
      <c r="C29" s="30"/>
      <c r="E29" s="18"/>
      <c r="F29" s="17"/>
    </row>
    <row r="30" spans="1:7" x14ac:dyDescent="0.2">
      <c r="B30" s="11"/>
      <c r="C30" s="3"/>
      <c r="E30" s="18"/>
      <c r="F30" s="17"/>
    </row>
    <row r="31" spans="1:7" x14ac:dyDescent="0.2">
      <c r="B31" s="11"/>
      <c r="C31" s="3"/>
      <c r="E31" s="18"/>
      <c r="F31" s="17"/>
    </row>
    <row r="32" spans="1:7" x14ac:dyDescent="0.2">
      <c r="B32" s="18"/>
      <c r="C32" s="3"/>
      <c r="E32" s="18"/>
      <c r="F32" s="17"/>
    </row>
    <row r="33" spans="1:6" x14ac:dyDescent="0.2">
      <c r="B33" s="11"/>
      <c r="F33" s="17"/>
    </row>
    <row r="34" spans="1:6" x14ac:dyDescent="0.2">
      <c r="A34" s="20"/>
      <c r="B34" s="3"/>
      <c r="F34" s="17"/>
    </row>
    <row r="35" spans="1:6" x14ac:dyDescent="0.2">
      <c r="A35" s="20"/>
      <c r="B35" s="3"/>
      <c r="F35" s="17"/>
    </row>
    <row r="36" spans="1:6" x14ac:dyDescent="0.2">
      <c r="A36" s="20"/>
      <c r="B36" s="3"/>
      <c r="F36" s="17"/>
    </row>
    <row r="37" spans="1:6" x14ac:dyDescent="0.2">
      <c r="A37" s="40" t="s">
        <v>3</v>
      </c>
      <c r="F37" s="17"/>
    </row>
    <row r="38" spans="1:6" x14ac:dyDescent="0.2">
      <c r="A38" s="63" t="s">
        <v>36</v>
      </c>
      <c r="B38" s="3"/>
      <c r="C38" s="3"/>
      <c r="D38" s="27">
        <f>155520.08-5248.09</f>
        <v>150271.99</v>
      </c>
      <c r="E38" s="24"/>
      <c r="F38" s="21"/>
    </row>
    <row r="39" spans="1:6" x14ac:dyDescent="0.2">
      <c r="A39" s="63" t="s">
        <v>37</v>
      </c>
      <c r="B39" s="3"/>
      <c r="C39" s="3"/>
      <c r="D39" s="3">
        <v>122222.13</v>
      </c>
      <c r="E39" s="24"/>
      <c r="F39" s="21"/>
    </row>
    <row r="40" spans="1:6" x14ac:dyDescent="0.2">
      <c r="A40" s="63" t="s">
        <v>38</v>
      </c>
      <c r="B40" s="3"/>
      <c r="C40" s="3"/>
      <c r="E40" s="24"/>
      <c r="F40" s="21"/>
    </row>
    <row r="41" spans="1:6" ht="13.5" thickBot="1" x14ac:dyDescent="0.25">
      <c r="A41" s="58" t="s">
        <v>4</v>
      </c>
      <c r="C41" s="18"/>
      <c r="D41" s="9">
        <f>SUM(D38:D40)</f>
        <v>272494.12</v>
      </c>
      <c r="E41" s="24"/>
      <c r="F41" s="21"/>
    </row>
    <row r="42" spans="1:6" ht="13.5" thickTop="1" x14ac:dyDescent="0.2"/>
  </sheetData>
  <printOptions horizontalCentered="1" verticalCentered="1" headings="1"/>
  <pageMargins left="0.75" right="0.75" top="1" bottom="1" header="0.5" footer="0.5"/>
  <pageSetup fitToHeight="0" orientation="portrait" horizontalDpi="360" verticalDpi="360"/>
  <headerFooter alignWithMargins="0">
    <oddHeader>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zoomScaleNormal="100" workbookViewId="0">
      <pane ySplit="2" topLeftCell="A13" activePane="bottomLeft" state="frozen"/>
      <selection activeCell="D8" sqref="D8"/>
      <selection pane="bottomLeft" activeCell="D25" sqref="D25"/>
    </sheetView>
  </sheetViews>
  <sheetFormatPr defaultColWidth="8.85546875" defaultRowHeight="12.75" x14ac:dyDescent="0.2"/>
  <cols>
    <col min="1" max="1" width="14.85546875" customWidth="1"/>
    <col min="2" max="2" width="14" customWidth="1"/>
    <col min="3" max="3" width="11.42578125" bestFit="1" customWidth="1"/>
    <col min="4" max="4" width="13" style="27" customWidth="1"/>
    <col min="5" max="5" width="12.85546875" customWidth="1"/>
    <col min="6" max="6" width="6.42578125" customWidth="1"/>
  </cols>
  <sheetData>
    <row r="1" spans="1:10" x14ac:dyDescent="0.2">
      <c r="A1" s="1" t="s">
        <v>23</v>
      </c>
      <c r="B1" s="1"/>
      <c r="C1" s="1"/>
    </row>
    <row r="2" spans="1:10" x14ac:dyDescent="0.2">
      <c r="A2" s="4" t="s">
        <v>0</v>
      </c>
      <c r="B2" s="2"/>
      <c r="C2" s="1" t="s">
        <v>30</v>
      </c>
      <c r="D2" s="35" t="s">
        <v>31</v>
      </c>
      <c r="E2" s="2"/>
      <c r="F2" s="2"/>
      <c r="G2" s="2"/>
      <c r="H2" s="2"/>
    </row>
    <row r="3" spans="1:10" x14ac:dyDescent="0.2">
      <c r="A3" s="69" t="s">
        <v>39</v>
      </c>
      <c r="B3" s="32"/>
      <c r="C3" s="3"/>
    </row>
    <row r="4" spans="1:10" x14ac:dyDescent="0.2">
      <c r="A4" s="69">
        <v>20</v>
      </c>
      <c r="B4" s="32" t="s">
        <v>26</v>
      </c>
      <c r="C4" s="3"/>
      <c r="F4" s="38"/>
    </row>
    <row r="5" spans="1:10" x14ac:dyDescent="0.2">
      <c r="A5" s="33">
        <v>44228</v>
      </c>
      <c r="B5" s="34"/>
      <c r="C5" s="5"/>
      <c r="D5" s="11"/>
      <c r="E5" s="36"/>
      <c r="F5" s="37"/>
      <c r="G5" s="15"/>
      <c r="H5" s="17"/>
      <c r="I5" s="15"/>
    </row>
    <row r="6" spans="1:10" x14ac:dyDescent="0.2">
      <c r="A6" s="33">
        <v>44229</v>
      </c>
      <c r="B6" s="27"/>
      <c r="C6" s="3"/>
      <c r="D6" s="11"/>
      <c r="E6" s="15"/>
      <c r="F6" s="14"/>
    </row>
    <row r="7" spans="1:10" x14ac:dyDescent="0.2">
      <c r="A7" s="33">
        <v>44230</v>
      </c>
      <c r="B7" s="27"/>
      <c r="C7" s="3"/>
      <c r="E7" s="15"/>
      <c r="F7" s="14"/>
      <c r="G7" s="15"/>
      <c r="H7" s="17"/>
      <c r="I7" s="15"/>
      <c r="J7" s="17"/>
    </row>
    <row r="8" spans="1:10" x14ac:dyDescent="0.2">
      <c r="A8" s="33">
        <v>44231</v>
      </c>
      <c r="B8" s="34"/>
      <c r="C8" s="3"/>
      <c r="D8" s="11">
        <v>2257.580000000009</v>
      </c>
      <c r="E8" s="15"/>
      <c r="F8" s="14"/>
      <c r="G8" s="18"/>
      <c r="H8" s="17"/>
      <c r="I8" s="18"/>
    </row>
    <row r="9" spans="1:10" x14ac:dyDescent="0.2">
      <c r="A9" s="33">
        <v>44232</v>
      </c>
      <c r="B9" s="27"/>
      <c r="C9" s="3"/>
      <c r="E9" s="15"/>
      <c r="F9" s="14"/>
    </row>
    <row r="10" spans="1:10" x14ac:dyDescent="0.2">
      <c r="A10" s="33">
        <v>44235</v>
      </c>
      <c r="B10" s="27"/>
      <c r="C10" s="3"/>
      <c r="D10" s="11"/>
      <c r="E10" s="15"/>
      <c r="F10" s="14"/>
    </row>
    <row r="11" spans="1:10" x14ac:dyDescent="0.2">
      <c r="A11" s="33">
        <v>44236</v>
      </c>
      <c r="B11" s="27"/>
      <c r="C11" s="3"/>
      <c r="D11" s="11"/>
      <c r="E11" s="15"/>
      <c r="F11" s="14"/>
    </row>
    <row r="12" spans="1:10" x14ac:dyDescent="0.2">
      <c r="A12" s="33">
        <v>44237</v>
      </c>
      <c r="B12" s="27"/>
      <c r="C12" s="3"/>
      <c r="E12" s="15"/>
      <c r="F12" s="14"/>
    </row>
    <row r="13" spans="1:10" x14ac:dyDescent="0.2">
      <c r="A13" s="33">
        <v>44238</v>
      </c>
      <c r="B13" s="27"/>
      <c r="C13" s="3"/>
      <c r="D13" s="27">
        <v>3258.3200000000106</v>
      </c>
      <c r="E13" s="15"/>
      <c r="F13" s="14"/>
    </row>
    <row r="14" spans="1:10" x14ac:dyDescent="0.2">
      <c r="A14" s="33">
        <v>44239</v>
      </c>
      <c r="B14" s="27"/>
      <c r="C14" s="3"/>
      <c r="E14" s="15"/>
      <c r="F14" s="14"/>
    </row>
    <row r="15" spans="1:10" x14ac:dyDescent="0.2">
      <c r="A15" s="33">
        <v>44242</v>
      </c>
      <c r="B15" s="27"/>
      <c r="C15" s="3"/>
      <c r="E15" s="15"/>
      <c r="F15" s="14"/>
    </row>
    <row r="16" spans="1:10" x14ac:dyDescent="0.2">
      <c r="A16" s="33">
        <v>44243</v>
      </c>
      <c r="B16" s="27"/>
      <c r="C16" s="3"/>
      <c r="E16" s="15"/>
      <c r="F16" s="14"/>
      <c r="G16" s="18"/>
      <c r="H16" s="17"/>
    </row>
    <row r="17" spans="1:9" x14ac:dyDescent="0.2">
      <c r="A17" s="33">
        <v>44244</v>
      </c>
      <c r="B17" s="27"/>
      <c r="C17" s="3"/>
      <c r="E17" s="15"/>
      <c r="F17" s="14"/>
    </row>
    <row r="18" spans="1:9" x14ac:dyDescent="0.2">
      <c r="A18" s="33">
        <v>44245</v>
      </c>
      <c r="B18" s="27"/>
      <c r="C18" s="3"/>
      <c r="D18" s="27">
        <v>4448.3800000000047</v>
      </c>
      <c r="E18" s="15"/>
      <c r="F18" s="14"/>
    </row>
    <row r="19" spans="1:9" x14ac:dyDescent="0.2">
      <c r="A19" s="33">
        <v>44246</v>
      </c>
      <c r="B19" s="27"/>
      <c r="C19" s="3"/>
      <c r="E19" s="15"/>
      <c r="F19" s="14"/>
    </row>
    <row r="20" spans="1:9" x14ac:dyDescent="0.2">
      <c r="A20" s="33">
        <v>44249</v>
      </c>
      <c r="B20" s="27"/>
      <c r="C20" s="3"/>
      <c r="E20" s="15"/>
      <c r="F20" s="14"/>
      <c r="G20" s="15"/>
      <c r="H20" s="17"/>
      <c r="I20" s="15"/>
    </row>
    <row r="21" spans="1:9" x14ac:dyDescent="0.2">
      <c r="A21" s="33">
        <v>44250</v>
      </c>
      <c r="B21" s="27"/>
      <c r="C21" s="3"/>
      <c r="E21" s="15"/>
      <c r="F21" s="14"/>
    </row>
    <row r="22" spans="1:9" x14ac:dyDescent="0.2">
      <c r="A22" s="33">
        <v>44251</v>
      </c>
      <c r="B22" s="27"/>
      <c r="C22" s="3"/>
      <c r="E22" s="15"/>
      <c r="F22" s="14"/>
      <c r="G22" s="18"/>
      <c r="H22" s="17"/>
    </row>
    <row r="23" spans="1:9" x14ac:dyDescent="0.2">
      <c r="A23" s="33">
        <v>44252</v>
      </c>
      <c r="B23" s="27"/>
      <c r="C23" s="3"/>
      <c r="D23" s="27">
        <v>5461.3199999999197</v>
      </c>
      <c r="E23" s="12"/>
      <c r="F23" s="13"/>
    </row>
    <row r="24" spans="1:9" x14ac:dyDescent="0.2">
      <c r="A24" s="33">
        <v>44253</v>
      </c>
      <c r="B24" s="27"/>
      <c r="C24" s="3"/>
      <c r="D24" s="27">
        <v>6314.8799999999319</v>
      </c>
      <c r="E24" s="15"/>
      <c r="F24" s="14"/>
    </row>
    <row r="25" spans="1:9" x14ac:dyDescent="0.2">
      <c r="A25" s="64"/>
      <c r="B25" s="27"/>
      <c r="C25" s="3"/>
      <c r="E25" s="15"/>
      <c r="F25" s="14"/>
    </row>
    <row r="26" spans="1:9" x14ac:dyDescent="0.2">
      <c r="A26" s="64"/>
      <c r="B26" s="27"/>
      <c r="C26" s="3"/>
      <c r="E26" s="15"/>
      <c r="F26" s="14"/>
    </row>
    <row r="27" spans="1:9" x14ac:dyDescent="0.2">
      <c r="A27" s="64"/>
      <c r="B27" s="3"/>
      <c r="C27" s="3"/>
      <c r="E27" s="12"/>
      <c r="F27" s="13"/>
    </row>
    <row r="28" spans="1:9" x14ac:dyDescent="0.2">
      <c r="A28" s="33"/>
      <c r="C28" s="6"/>
    </row>
    <row r="29" spans="1:9" s="4" customFormat="1" ht="25.5" x14ac:dyDescent="0.2">
      <c r="A29" s="6"/>
      <c r="C29" s="29" t="s">
        <v>32</v>
      </c>
      <c r="D29" s="27">
        <f>INDEPENDENCE!D32</f>
        <v>299011.30999999994</v>
      </c>
    </row>
    <row r="30" spans="1:9" x14ac:dyDescent="0.2">
      <c r="A30" s="6"/>
      <c r="C30" s="29"/>
    </row>
    <row r="31" spans="1:9" x14ac:dyDescent="0.2">
      <c r="A31" s="6"/>
      <c r="C31" s="29" t="s">
        <v>22</v>
      </c>
      <c r="D31" s="27">
        <f>129450.21-7228.08</f>
        <v>122222.13</v>
      </c>
    </row>
    <row r="32" spans="1:9" x14ac:dyDescent="0.2">
      <c r="A32" s="6"/>
      <c r="B32" s="3"/>
      <c r="C32" s="29" t="s">
        <v>21</v>
      </c>
      <c r="D32" s="27">
        <v>53936.38</v>
      </c>
    </row>
    <row r="33" spans="1:6" x14ac:dyDescent="0.2">
      <c r="A33" s="6"/>
      <c r="B33" s="3"/>
      <c r="C33" s="29" t="s">
        <v>27</v>
      </c>
      <c r="D33" s="27">
        <v>32769.800000000003</v>
      </c>
    </row>
    <row r="34" spans="1:6" x14ac:dyDescent="0.2">
      <c r="A34" s="6"/>
      <c r="B34" s="3"/>
      <c r="C34" s="29" t="s">
        <v>28</v>
      </c>
      <c r="D34" s="27">
        <v>83768.12</v>
      </c>
    </row>
    <row r="35" spans="1:6" x14ac:dyDescent="0.2">
      <c r="A35" s="6"/>
      <c r="B35" s="3"/>
      <c r="C35" s="29" t="s">
        <v>25</v>
      </c>
    </row>
    <row r="36" spans="1:6" x14ac:dyDescent="0.2">
      <c r="A36" s="6"/>
      <c r="B36" s="3"/>
      <c r="C36" s="39"/>
    </row>
    <row r="37" spans="1:6" ht="13.5" thickBot="1" x14ac:dyDescent="0.25">
      <c r="A37" s="8"/>
      <c r="B37" s="3"/>
      <c r="D37" s="28">
        <f>D29-D30-D31-D32-D36-D35-D33-D34</f>
        <v>6314.8799999999319</v>
      </c>
    </row>
    <row r="38" spans="1:6" ht="13.5" thickTop="1" x14ac:dyDescent="0.2">
      <c r="A38" s="8"/>
      <c r="B38" s="3"/>
    </row>
    <row r="39" spans="1:6" x14ac:dyDescent="0.2">
      <c r="A39" s="8"/>
      <c r="B39" s="3"/>
    </row>
    <row r="40" spans="1:6" x14ac:dyDescent="0.2">
      <c r="A40" s="40" t="s">
        <v>3</v>
      </c>
    </row>
    <row r="41" spans="1:6" x14ac:dyDescent="0.2">
      <c r="A41" s="63" t="s">
        <v>36</v>
      </c>
      <c r="B41" s="3"/>
      <c r="C41" s="3"/>
      <c r="D41" s="27">
        <v>5939.9099999999453</v>
      </c>
      <c r="E41" s="24"/>
      <c r="F41" s="21"/>
    </row>
    <row r="42" spans="1:6" x14ac:dyDescent="0.2">
      <c r="A42" s="63" t="s">
        <v>37</v>
      </c>
      <c r="B42" s="3"/>
      <c r="C42" s="3"/>
      <c r="D42" s="27">
        <v>6314.8799999999319</v>
      </c>
      <c r="E42" s="24"/>
      <c r="F42" s="21"/>
    </row>
    <row r="43" spans="1:6" x14ac:dyDescent="0.2">
      <c r="A43" s="63" t="s">
        <v>38</v>
      </c>
      <c r="B43" s="3"/>
      <c r="C43" s="3"/>
      <c r="E43" s="24"/>
      <c r="F43" s="21"/>
    </row>
    <row r="44" spans="1:6" ht="13.5" thickBot="1" x14ac:dyDescent="0.25">
      <c r="A44" s="58" t="s">
        <v>4</v>
      </c>
      <c r="C44" s="3"/>
      <c r="D44" s="28">
        <f>D41+D42+D43</f>
        <v>12254.789999999877</v>
      </c>
      <c r="E44" s="24"/>
      <c r="F44" s="21"/>
    </row>
    <row r="45" spans="1:6" ht="13.5" thickTop="1" x14ac:dyDescent="0.2"/>
  </sheetData>
  <phoneticPr fontId="0" type="noConversion"/>
  <printOptions horizontalCentered="1" verticalCentered="1" headings="1"/>
  <pageMargins left="0.75" right="0.75" top="1" bottom="1" header="0.5" footer="0.5"/>
  <pageSetup orientation="portrait" horizontalDpi="360" verticalDpi="360"/>
  <headerFooter alignWithMargins="0">
    <oddHeader>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2"/>
  <sheetViews>
    <sheetView tabSelected="1" zoomScaleNormal="100" workbookViewId="0">
      <pane ySplit="2" topLeftCell="A3" activePane="bottomLeft" state="frozen"/>
      <selection activeCell="A25" sqref="A25:G27"/>
      <selection pane="bottomLeft" activeCell="D25" sqref="D25"/>
    </sheetView>
  </sheetViews>
  <sheetFormatPr defaultColWidth="8.85546875" defaultRowHeight="12.75" x14ac:dyDescent="0.2"/>
  <cols>
    <col min="1" max="1" width="14.85546875" style="42" customWidth="1"/>
    <col min="2" max="2" width="14" style="42" customWidth="1"/>
    <col min="3" max="3" width="14" style="42" bestFit="1" customWidth="1"/>
    <col min="4" max="4" width="13.85546875" style="41" customWidth="1"/>
    <col min="5" max="5" width="14.42578125" style="42" bestFit="1" customWidth="1"/>
    <col min="6" max="6" width="7" style="42" bestFit="1" customWidth="1"/>
    <col min="7" max="16384" width="8.85546875" style="42"/>
  </cols>
  <sheetData>
    <row r="1" spans="1:8" x14ac:dyDescent="0.2">
      <c r="A1" s="40" t="s">
        <v>23</v>
      </c>
      <c r="B1" s="40"/>
      <c r="C1" s="40"/>
    </row>
    <row r="2" spans="1:8" ht="38.25" x14ac:dyDescent="0.2">
      <c r="A2" s="43" t="s">
        <v>0</v>
      </c>
      <c r="B2" s="43"/>
      <c r="C2" s="23" t="s">
        <v>30</v>
      </c>
      <c r="D2" s="35" t="s">
        <v>31</v>
      </c>
      <c r="E2" s="43" t="s">
        <v>24</v>
      </c>
      <c r="F2" s="43" t="s">
        <v>2</v>
      </c>
      <c r="G2" s="44"/>
      <c r="H2" s="44"/>
    </row>
    <row r="3" spans="1:8" x14ac:dyDescent="0.2">
      <c r="A3" s="69" t="s">
        <v>39</v>
      </c>
      <c r="B3" s="32"/>
      <c r="C3" s="41">
        <v>420041</v>
      </c>
    </row>
    <row r="4" spans="1:8" x14ac:dyDescent="0.2">
      <c r="A4" s="69">
        <v>20</v>
      </c>
      <c r="B4" s="32" t="s">
        <v>26</v>
      </c>
      <c r="C4" s="41"/>
      <c r="E4" s="46"/>
      <c r="F4" s="47"/>
    </row>
    <row r="5" spans="1:8" x14ac:dyDescent="0.2">
      <c r="A5" s="33">
        <v>44228</v>
      </c>
      <c r="B5" s="34"/>
      <c r="C5" s="48">
        <f>C3/$A$4</f>
        <v>21002.05</v>
      </c>
      <c r="E5" s="31"/>
      <c r="F5" s="62"/>
    </row>
    <row r="6" spans="1:8" x14ac:dyDescent="0.2">
      <c r="A6" s="33">
        <v>44229</v>
      </c>
      <c r="B6" s="27"/>
      <c r="C6" s="41">
        <f>$C$5*2</f>
        <v>42004.1</v>
      </c>
      <c r="E6" s="31"/>
      <c r="F6" s="62"/>
    </row>
    <row r="7" spans="1:8" x14ac:dyDescent="0.2">
      <c r="A7" s="33">
        <v>44230</v>
      </c>
      <c r="B7" s="27"/>
      <c r="C7" s="41">
        <f>$C$5*3</f>
        <v>63006.149999999994</v>
      </c>
      <c r="E7" s="49"/>
      <c r="F7" s="60"/>
    </row>
    <row r="8" spans="1:8" x14ac:dyDescent="0.2">
      <c r="A8" s="33">
        <v>44231</v>
      </c>
      <c r="B8" s="34"/>
      <c r="C8" s="41">
        <f>$C$5*4</f>
        <v>84008.2</v>
      </c>
      <c r="D8" s="41">
        <v>70175.990000000005</v>
      </c>
      <c r="E8" s="49">
        <f>D8-C8</f>
        <v>-13832.209999999992</v>
      </c>
      <c r="F8" s="60">
        <f>(D8-C8)/C8</f>
        <v>-0.16465309338850245</v>
      </c>
    </row>
    <row r="9" spans="1:8" x14ac:dyDescent="0.2">
      <c r="A9" s="33">
        <v>44232</v>
      </c>
      <c r="B9" s="27"/>
      <c r="C9" s="41">
        <f>$C$5*5</f>
        <v>105010.25</v>
      </c>
      <c r="E9" s="49"/>
      <c r="F9" s="60"/>
    </row>
    <row r="10" spans="1:8" x14ac:dyDescent="0.2">
      <c r="A10" s="33">
        <v>44235</v>
      </c>
      <c r="B10" s="27"/>
      <c r="C10" s="41">
        <f>$C$5*6</f>
        <v>126012.29999999999</v>
      </c>
      <c r="E10" s="49"/>
      <c r="F10" s="60"/>
    </row>
    <row r="11" spans="1:8" x14ac:dyDescent="0.2">
      <c r="A11" s="33">
        <v>44236</v>
      </c>
      <c r="B11" s="27"/>
      <c r="C11" s="41">
        <f>$C$5*7</f>
        <v>147014.35</v>
      </c>
      <c r="D11" s="51"/>
      <c r="E11" s="31"/>
      <c r="F11" s="62"/>
    </row>
    <row r="12" spans="1:8" x14ac:dyDescent="0.2">
      <c r="A12" s="33">
        <v>44237</v>
      </c>
      <c r="B12" s="27"/>
      <c r="C12" s="41">
        <f>$C$5*8</f>
        <v>168016.4</v>
      </c>
      <c r="E12" s="49"/>
      <c r="F12" s="60"/>
    </row>
    <row r="13" spans="1:8" x14ac:dyDescent="0.2">
      <c r="A13" s="33">
        <v>44238</v>
      </c>
      <c r="B13" s="27"/>
      <c r="C13" s="41">
        <f>$C$5*9</f>
        <v>189018.44999999998</v>
      </c>
      <c r="D13" s="41">
        <v>141484.92000000001</v>
      </c>
      <c r="E13" s="49">
        <f>D13-C13</f>
        <v>-47533.52999999997</v>
      </c>
      <c r="F13" s="60">
        <f>(D13-C13)/C13</f>
        <v>-0.25147560992061874</v>
      </c>
    </row>
    <row r="14" spans="1:8" x14ac:dyDescent="0.2">
      <c r="A14" s="33">
        <v>44239</v>
      </c>
      <c r="B14" s="27"/>
      <c r="C14" s="41">
        <f>$C$5*10</f>
        <v>210020.5</v>
      </c>
      <c r="E14" s="49"/>
      <c r="F14" s="60"/>
      <c r="H14" s="45"/>
    </row>
    <row r="15" spans="1:8" x14ac:dyDescent="0.2">
      <c r="A15" s="33">
        <v>44242</v>
      </c>
      <c r="B15" s="27"/>
      <c r="C15" s="41">
        <f>$C$5*11</f>
        <v>231022.55</v>
      </c>
      <c r="E15" s="31"/>
      <c r="F15" s="62"/>
    </row>
    <row r="16" spans="1:8" x14ac:dyDescent="0.2">
      <c r="A16" s="33">
        <v>44243</v>
      </c>
      <c r="B16" s="27"/>
      <c r="C16" s="41">
        <f>$C$5*12</f>
        <v>252024.59999999998</v>
      </c>
      <c r="D16" s="51"/>
      <c r="E16" s="49"/>
      <c r="F16" s="60"/>
    </row>
    <row r="17" spans="1:6" x14ac:dyDescent="0.2">
      <c r="A17" s="33">
        <v>44244</v>
      </c>
      <c r="B17" s="27"/>
      <c r="C17" s="41">
        <f>$C$5*13</f>
        <v>273026.64999999997</v>
      </c>
      <c r="E17" s="49"/>
      <c r="F17" s="60"/>
    </row>
    <row r="18" spans="1:6" x14ac:dyDescent="0.2">
      <c r="A18" s="33">
        <v>44245</v>
      </c>
      <c r="B18" s="27"/>
      <c r="C18" s="41">
        <f>$C$5*14</f>
        <v>294028.7</v>
      </c>
      <c r="D18" s="41">
        <v>205771.66</v>
      </c>
      <c r="E18" s="49">
        <f>D18-C18</f>
        <v>-88257.040000000008</v>
      </c>
      <c r="F18" s="60">
        <f>(D18-C18)/C18</f>
        <v>-0.30016471181214627</v>
      </c>
    </row>
    <row r="19" spans="1:6" x14ac:dyDescent="0.2">
      <c r="A19" s="33">
        <v>44246</v>
      </c>
      <c r="B19" s="27"/>
      <c r="C19" s="41">
        <f>$C$5*15</f>
        <v>315030.75</v>
      </c>
      <c r="E19" s="49"/>
      <c r="F19" s="60"/>
    </row>
    <row r="20" spans="1:6" x14ac:dyDescent="0.2">
      <c r="A20" s="33">
        <v>44249</v>
      </c>
      <c r="B20" s="27"/>
      <c r="C20" s="41">
        <f>$C$5*16</f>
        <v>336032.8</v>
      </c>
      <c r="E20" s="49"/>
      <c r="F20" s="60"/>
    </row>
    <row r="21" spans="1:6" x14ac:dyDescent="0.2">
      <c r="A21" s="33">
        <v>44250</v>
      </c>
      <c r="B21" s="27"/>
      <c r="C21" s="41">
        <f>$C$5*17</f>
        <v>357034.85</v>
      </c>
      <c r="E21" s="49"/>
      <c r="F21" s="60"/>
    </row>
    <row r="22" spans="1:6" x14ac:dyDescent="0.2">
      <c r="A22" s="33">
        <v>44251</v>
      </c>
      <c r="B22" s="27"/>
      <c r="C22" s="41">
        <f>$C$5*18</f>
        <v>378036.89999999997</v>
      </c>
      <c r="E22" s="49"/>
      <c r="F22" s="60"/>
    </row>
    <row r="23" spans="1:6" x14ac:dyDescent="0.2">
      <c r="A23" s="33">
        <v>44252</v>
      </c>
      <c r="B23" s="27"/>
      <c r="C23" s="41">
        <f>$C$5*19</f>
        <v>399038.95</v>
      </c>
      <c r="D23" s="41">
        <v>277272.92999999993</v>
      </c>
      <c r="E23" s="49">
        <f>D23-C23</f>
        <v>-121766.02000000008</v>
      </c>
      <c r="F23" s="60">
        <f>(D23-C23)/C23</f>
        <v>-0.30514820671014714</v>
      </c>
    </row>
    <row r="24" spans="1:6" x14ac:dyDescent="0.2">
      <c r="A24" s="33">
        <v>44253</v>
      </c>
      <c r="B24" s="27"/>
      <c r="C24" s="41">
        <f>$C$5*20</f>
        <v>420041</v>
      </c>
      <c r="D24" s="41">
        <v>299011.30999999994</v>
      </c>
      <c r="E24" s="49">
        <f>D24-C24</f>
        <v>-121029.69000000006</v>
      </c>
      <c r="F24" s="60">
        <f>(D24-C24)/C24</f>
        <v>-0.28813780083372825</v>
      </c>
    </row>
    <row r="25" spans="1:6" x14ac:dyDescent="0.2">
      <c r="A25" s="64"/>
      <c r="B25" s="27"/>
      <c r="C25" s="41"/>
      <c r="E25" s="49"/>
      <c r="F25" s="60"/>
    </row>
    <row r="26" spans="1:6" x14ac:dyDescent="0.2">
      <c r="A26" s="64"/>
      <c r="B26" s="27"/>
      <c r="C26" s="41"/>
      <c r="E26" s="49"/>
      <c r="F26" s="60"/>
    </row>
    <row r="27" spans="1:6" x14ac:dyDescent="0.2">
      <c r="A27" s="64"/>
      <c r="B27" s="59"/>
      <c r="C27" s="41"/>
      <c r="E27" s="49"/>
      <c r="F27" s="60"/>
    </row>
    <row r="29" spans="1:6" s="43" customFormat="1" ht="25.5" x14ac:dyDescent="0.2">
      <c r="A29" s="52"/>
      <c r="B29" s="51"/>
      <c r="C29" s="52" t="s">
        <v>32</v>
      </c>
      <c r="D29" s="41">
        <v>314565.17</v>
      </c>
    </row>
    <row r="30" spans="1:6" s="43" customFormat="1" ht="25.5" x14ac:dyDescent="0.2">
      <c r="A30" s="52"/>
      <c r="B30" s="53"/>
      <c r="C30" s="52" t="s">
        <v>5</v>
      </c>
      <c r="D30" s="54">
        <v>8325.7800000000007</v>
      </c>
      <c r="E30" s="55"/>
      <c r="F30" s="56"/>
    </row>
    <row r="31" spans="1:6" s="43" customFormat="1" ht="13.5" customHeight="1" x14ac:dyDescent="0.2">
      <c r="A31" s="52"/>
      <c r="B31" s="53"/>
      <c r="C31" s="52" t="s">
        <v>19</v>
      </c>
      <c r="D31" s="54">
        <v>7228.08</v>
      </c>
      <c r="E31" s="55"/>
      <c r="F31" s="56"/>
    </row>
    <row r="32" spans="1:6" ht="13.5" thickBot="1" x14ac:dyDescent="0.25">
      <c r="D32" s="57">
        <f>D29-D30-D31</f>
        <v>299011.30999999994</v>
      </c>
    </row>
    <row r="33" spans="1:6" ht="13.5" thickTop="1" x14ac:dyDescent="0.2"/>
    <row r="37" spans="1:6" x14ac:dyDescent="0.2">
      <c r="A37" s="40" t="s">
        <v>3</v>
      </c>
    </row>
    <row r="38" spans="1:6" x14ac:dyDescent="0.2">
      <c r="A38" s="63" t="s">
        <v>36</v>
      </c>
      <c r="B38" s="41"/>
      <c r="C38" s="41">
        <v>411571</v>
      </c>
      <c r="D38" s="41">
        <v>305088.24999999994</v>
      </c>
      <c r="E38" s="65">
        <f>D38-C38</f>
        <v>-106482.75000000006</v>
      </c>
      <c r="F38" s="60">
        <f>(D38-C38)/C38</f>
        <v>-0.25872267482402805</v>
      </c>
    </row>
    <row r="39" spans="1:6" x14ac:dyDescent="0.2">
      <c r="A39" s="63" t="s">
        <v>37</v>
      </c>
      <c r="B39" s="41"/>
      <c r="C39" s="41">
        <v>420041</v>
      </c>
      <c r="D39" s="41">
        <v>299011.30999999994</v>
      </c>
      <c r="E39" s="65">
        <f>D39-C39</f>
        <v>-121029.69000000006</v>
      </c>
      <c r="F39" s="60">
        <f>(D39-C39)/C39</f>
        <v>-0.28813780083372825</v>
      </c>
    </row>
    <row r="40" spans="1:6" x14ac:dyDescent="0.2">
      <c r="A40" s="63" t="s">
        <v>38</v>
      </c>
      <c r="B40" s="41"/>
      <c r="C40" s="41"/>
      <c r="E40" s="65">
        <f>D40-C40</f>
        <v>0</v>
      </c>
      <c r="F40" s="60" t="e">
        <f>(D40-C40)/C40</f>
        <v>#DIV/0!</v>
      </c>
    </row>
    <row r="41" spans="1:6" ht="13.5" thickBot="1" x14ac:dyDescent="0.25">
      <c r="A41" s="58" t="s">
        <v>4</v>
      </c>
      <c r="C41" s="57">
        <f>SUM(C38:C40)</f>
        <v>831612</v>
      </c>
      <c r="D41" s="57">
        <f>SUM(D38:D40)</f>
        <v>604099.55999999982</v>
      </c>
      <c r="E41" s="67">
        <f>D41-C41</f>
        <v>-227512.44000000018</v>
      </c>
      <c r="F41" s="68">
        <f>(D41-C41)/C41</f>
        <v>-0.27358003492013122</v>
      </c>
    </row>
    <row r="42" spans="1:6" ht="13.5" thickTop="1" x14ac:dyDescent="0.2"/>
  </sheetData>
  <phoneticPr fontId="0" type="noConversion"/>
  <printOptions horizontalCentered="1" verticalCentered="1" headings="1" gridLines="1" gridLinesSet="0"/>
  <pageMargins left="0.75" right="0.75" top="1" bottom="1" header="0.5" footer="0.5"/>
  <pageSetup orientation="portrait" horizontalDpi="360" verticalDpi="360" r:id="rId1"/>
  <headerFooter alignWithMargins="0">
    <oddHeader>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8"/>
  <sheetViews>
    <sheetView workbookViewId="0">
      <selection activeCell="D6" sqref="D6"/>
    </sheetView>
  </sheetViews>
  <sheetFormatPr defaultColWidth="8.85546875" defaultRowHeight="12.75" x14ac:dyDescent="0.2"/>
  <cols>
    <col min="1" max="1" width="19.42578125" bestFit="1" customWidth="1"/>
    <col min="2" max="2" width="3.7109375" customWidth="1"/>
    <col min="3" max="5" width="14" bestFit="1" customWidth="1"/>
    <col min="6" max="6" width="10.42578125" customWidth="1"/>
    <col min="7" max="7" width="15" bestFit="1" customWidth="1"/>
    <col min="8" max="8" width="14.140625" customWidth="1"/>
    <col min="9" max="9" width="15" bestFit="1" customWidth="1"/>
    <col min="10" max="10" width="12.85546875" bestFit="1" customWidth="1"/>
  </cols>
  <sheetData>
    <row r="1" spans="1:10" ht="38.25" x14ac:dyDescent="0.2">
      <c r="A1" s="1" t="s">
        <v>9</v>
      </c>
      <c r="B1" s="4"/>
      <c r="C1" s="4" t="s">
        <v>33</v>
      </c>
      <c r="D1" s="23" t="s">
        <v>31</v>
      </c>
      <c r="E1" s="4" t="s">
        <v>1</v>
      </c>
      <c r="F1" s="4" t="s">
        <v>2</v>
      </c>
      <c r="G1" s="23" t="s">
        <v>29</v>
      </c>
      <c r="H1" s="4" t="s">
        <v>34</v>
      </c>
      <c r="I1" s="23" t="s">
        <v>35</v>
      </c>
      <c r="J1" s="4" t="s">
        <v>20</v>
      </c>
    </row>
    <row r="2" spans="1:10" x14ac:dyDescent="0.2">
      <c r="H2" s="26"/>
      <c r="I2" s="26"/>
    </row>
    <row r="3" spans="1:10" x14ac:dyDescent="0.2">
      <c r="A3" t="s">
        <v>6</v>
      </c>
      <c r="B3" s="27"/>
      <c r="C3" s="27">
        <v>411571</v>
      </c>
      <c r="D3" s="27">
        <v>305088.24999999994</v>
      </c>
      <c r="E3" s="65">
        <f>D3-C3</f>
        <v>-106482.75000000006</v>
      </c>
      <c r="F3" s="60">
        <f t="shared" ref="F3:F15" si="0">(D3-C3)/C3</f>
        <v>-0.25872267482402805</v>
      </c>
      <c r="G3" s="27">
        <v>384645.72000000003</v>
      </c>
      <c r="H3" s="24">
        <f>D3</f>
        <v>305088.24999999994</v>
      </c>
      <c r="I3" s="27">
        <f>4336951/12</f>
        <v>361412.58333333331</v>
      </c>
      <c r="J3" s="66">
        <f t="shared" ref="J3:J14" si="1">(H3-I3)/I3</f>
        <v>-0.15584497034898492</v>
      </c>
    </row>
    <row r="4" spans="1:10" x14ac:dyDescent="0.2">
      <c r="A4" t="s">
        <v>7</v>
      </c>
      <c r="B4" s="27"/>
      <c r="C4" s="27">
        <v>420041</v>
      </c>
      <c r="D4" s="27">
        <v>299011.30999999994</v>
      </c>
      <c r="E4" s="65">
        <f t="shared" ref="E4:E15" si="2">D4-C4</f>
        <v>-121029.69000000006</v>
      </c>
      <c r="F4" s="60">
        <f t="shared" si="0"/>
        <v>-0.28813780083372825</v>
      </c>
      <c r="G4" s="27">
        <v>382193.80000000005</v>
      </c>
      <c r="H4" s="24">
        <f t="shared" ref="H4:H14" si="3">H3+D4</f>
        <v>604099.55999999982</v>
      </c>
      <c r="I4" s="24">
        <f>I3*2</f>
        <v>722825.16666666663</v>
      </c>
      <c r="J4" s="66">
        <f t="shared" si="1"/>
        <v>-0.16425217624086619</v>
      </c>
    </row>
    <row r="5" spans="1:10" x14ac:dyDescent="0.2">
      <c r="A5" t="s">
        <v>8</v>
      </c>
      <c r="B5" s="27"/>
      <c r="C5" s="3"/>
      <c r="D5" s="3"/>
      <c r="E5" s="61">
        <f t="shared" si="2"/>
        <v>0</v>
      </c>
      <c r="F5" s="62" t="e">
        <f t="shared" si="0"/>
        <v>#DIV/0!</v>
      </c>
      <c r="G5" s="3">
        <v>383808.41000000003</v>
      </c>
      <c r="H5" s="24">
        <f t="shared" si="3"/>
        <v>604099.55999999982</v>
      </c>
      <c r="I5" s="24">
        <f>I3*3</f>
        <v>1084237.75</v>
      </c>
      <c r="J5" s="25">
        <f t="shared" si="1"/>
        <v>-0.44283478416057748</v>
      </c>
    </row>
    <row r="6" spans="1:10" x14ac:dyDescent="0.2">
      <c r="A6" t="s">
        <v>10</v>
      </c>
      <c r="B6" s="27"/>
      <c r="C6" s="27"/>
      <c r="D6" s="27"/>
      <c r="E6" s="65">
        <f t="shared" si="2"/>
        <v>0</v>
      </c>
      <c r="F6" s="60" t="e">
        <f t="shared" si="0"/>
        <v>#DIV/0!</v>
      </c>
      <c r="G6" s="27">
        <v>303534.17000000004</v>
      </c>
      <c r="H6" s="24">
        <f t="shared" si="3"/>
        <v>604099.55999999982</v>
      </c>
      <c r="I6" s="24">
        <f>I3*4</f>
        <v>1445650.3333333333</v>
      </c>
      <c r="J6" s="66">
        <f t="shared" si="1"/>
        <v>-0.58212608812043309</v>
      </c>
    </row>
    <row r="7" spans="1:10" x14ac:dyDescent="0.2">
      <c r="A7" t="s">
        <v>11</v>
      </c>
      <c r="B7" s="27"/>
      <c r="C7" s="27"/>
      <c r="D7" s="27"/>
      <c r="E7" s="65">
        <f t="shared" si="2"/>
        <v>0</v>
      </c>
      <c r="F7" s="60" t="e">
        <f t="shared" si="0"/>
        <v>#DIV/0!</v>
      </c>
      <c r="G7" s="27">
        <v>267917.72000000003</v>
      </c>
      <c r="H7" s="24">
        <f t="shared" si="3"/>
        <v>604099.55999999982</v>
      </c>
      <c r="I7" s="24">
        <f>I3*5</f>
        <v>1807062.9166666665</v>
      </c>
      <c r="J7" s="66">
        <f t="shared" si="1"/>
        <v>-0.66570087049634652</v>
      </c>
    </row>
    <row r="8" spans="1:10" x14ac:dyDescent="0.2">
      <c r="A8" t="s">
        <v>12</v>
      </c>
      <c r="B8" s="27"/>
      <c r="C8" s="27"/>
      <c r="D8" s="27"/>
      <c r="E8" s="65">
        <f t="shared" si="2"/>
        <v>0</v>
      </c>
      <c r="F8" s="60" t="e">
        <f t="shared" si="0"/>
        <v>#DIV/0!</v>
      </c>
      <c r="G8" s="27">
        <v>341771.96</v>
      </c>
      <c r="H8" s="24">
        <f t="shared" si="3"/>
        <v>604099.55999999982</v>
      </c>
      <c r="I8" s="24">
        <f>I3*6</f>
        <v>2168475.5</v>
      </c>
      <c r="J8" s="66">
        <f t="shared" si="1"/>
        <v>-0.72141739208028877</v>
      </c>
    </row>
    <row r="9" spans="1:10" x14ac:dyDescent="0.2">
      <c r="A9" t="s">
        <v>13</v>
      </c>
      <c r="B9" s="27"/>
      <c r="C9" s="27"/>
      <c r="D9" s="27"/>
      <c r="E9" s="65">
        <f>D9-C9</f>
        <v>0</v>
      </c>
      <c r="F9" s="60" t="e">
        <f>(D9-C9)/C9</f>
        <v>#DIV/0!</v>
      </c>
      <c r="G9" s="27">
        <v>342801.24</v>
      </c>
      <c r="H9" s="24">
        <f>H8+D9</f>
        <v>604099.55999999982</v>
      </c>
      <c r="I9" s="24">
        <f>I3*7</f>
        <v>2529888.083333333</v>
      </c>
      <c r="J9" s="66">
        <f t="shared" si="1"/>
        <v>-0.76121490749739029</v>
      </c>
    </row>
    <row r="10" spans="1:10" x14ac:dyDescent="0.2">
      <c r="A10" t="s">
        <v>14</v>
      </c>
      <c r="B10" s="27"/>
      <c r="C10" s="27"/>
      <c r="D10" s="27"/>
      <c r="E10" s="65">
        <f t="shared" si="2"/>
        <v>0</v>
      </c>
      <c r="F10" s="60" t="e">
        <f t="shared" si="0"/>
        <v>#DIV/0!</v>
      </c>
      <c r="G10" s="27">
        <v>314481.43000000005</v>
      </c>
      <c r="H10" s="24">
        <f t="shared" si="3"/>
        <v>604099.55999999982</v>
      </c>
      <c r="I10" s="24">
        <f>I3*8</f>
        <v>2891300.6666666665</v>
      </c>
      <c r="J10" s="66">
        <f t="shared" si="1"/>
        <v>-0.79106304406021644</v>
      </c>
    </row>
    <row r="11" spans="1:10" x14ac:dyDescent="0.2">
      <c r="A11" t="s">
        <v>15</v>
      </c>
      <c r="B11" s="27"/>
      <c r="C11" s="27"/>
      <c r="D11" s="27"/>
      <c r="E11" s="65">
        <f t="shared" si="2"/>
        <v>0</v>
      </c>
      <c r="F11" s="60" t="e">
        <f t="shared" si="0"/>
        <v>#DIV/0!</v>
      </c>
      <c r="G11" s="27">
        <v>330114.98</v>
      </c>
      <c r="H11" s="24">
        <f t="shared" si="3"/>
        <v>604099.55999999982</v>
      </c>
      <c r="I11" s="24">
        <f>I3*9</f>
        <v>3252713.25</v>
      </c>
      <c r="J11" s="66">
        <f t="shared" si="1"/>
        <v>-0.81427826138685921</v>
      </c>
    </row>
    <row r="12" spans="1:10" x14ac:dyDescent="0.2">
      <c r="A12" t="s">
        <v>16</v>
      </c>
      <c r="B12" s="27"/>
      <c r="C12" s="41"/>
      <c r="D12" s="41"/>
      <c r="E12" s="65">
        <f>D12-C12</f>
        <v>0</v>
      </c>
      <c r="F12" s="60" t="e">
        <f t="shared" si="0"/>
        <v>#DIV/0!</v>
      </c>
      <c r="G12" s="41">
        <v>347495.75</v>
      </c>
      <c r="H12" s="24">
        <f t="shared" si="3"/>
        <v>604099.55999999982</v>
      </c>
      <c r="I12" s="24">
        <f>I3*10</f>
        <v>3614125.833333333</v>
      </c>
      <c r="J12" s="66">
        <f t="shared" si="1"/>
        <v>-0.83285043524817326</v>
      </c>
    </row>
    <row r="13" spans="1:10" x14ac:dyDescent="0.2">
      <c r="A13" t="s">
        <v>17</v>
      </c>
      <c r="B13" s="27"/>
      <c r="C13" s="27"/>
      <c r="D13" s="27"/>
      <c r="E13" s="65">
        <f t="shared" si="2"/>
        <v>0</v>
      </c>
      <c r="F13" s="60" t="e">
        <f t="shared" si="0"/>
        <v>#DIV/0!</v>
      </c>
      <c r="G13" s="27">
        <v>314248.82999999996</v>
      </c>
      <c r="H13" s="24">
        <f t="shared" si="3"/>
        <v>604099.55999999982</v>
      </c>
      <c r="I13" s="24">
        <f>I3*11</f>
        <v>3975538.4166666665</v>
      </c>
      <c r="J13" s="66">
        <f t="shared" si="1"/>
        <v>-0.84804585022561196</v>
      </c>
    </row>
    <row r="14" spans="1:10" x14ac:dyDescent="0.2">
      <c r="A14" t="s">
        <v>18</v>
      </c>
      <c r="B14" s="27"/>
      <c r="C14" s="27"/>
      <c r="D14" s="27"/>
      <c r="E14" s="65">
        <f t="shared" si="2"/>
        <v>0</v>
      </c>
      <c r="F14" s="60" t="e">
        <f t="shared" si="0"/>
        <v>#DIV/0!</v>
      </c>
      <c r="G14" s="27">
        <v>340210.88</v>
      </c>
      <c r="H14" s="24">
        <f t="shared" si="3"/>
        <v>604099.55999999982</v>
      </c>
      <c r="I14" s="24">
        <f>I3*12</f>
        <v>4336951</v>
      </c>
      <c r="J14" s="66">
        <f t="shared" si="1"/>
        <v>-0.86070869604014444</v>
      </c>
    </row>
    <row r="15" spans="1:10" ht="13.5" thickBot="1" x14ac:dyDescent="0.25">
      <c r="A15" s="10" t="s">
        <v>4</v>
      </c>
      <c r="C15" s="28">
        <f>SUM(C3:C14)</f>
        <v>831612</v>
      </c>
      <c r="D15" s="28">
        <f>SUM(D3:D14)</f>
        <v>604099.55999999982</v>
      </c>
      <c r="E15" s="67">
        <f t="shared" si="2"/>
        <v>-227512.44000000018</v>
      </c>
      <c r="F15" s="68">
        <f t="shared" si="0"/>
        <v>-0.27358003492013122</v>
      </c>
      <c r="G15" s="28">
        <f>SUM(G3:G14)</f>
        <v>4053224.89</v>
      </c>
      <c r="H15" s="16"/>
      <c r="I15" s="16"/>
      <c r="J15" s="16"/>
    </row>
    <row r="16" spans="1:10" ht="13.5" thickTop="1" x14ac:dyDescent="0.2"/>
    <row r="17" spans="5:5" x14ac:dyDescent="0.2">
      <c r="E17" s="18"/>
    </row>
    <row r="18" spans="5:5" x14ac:dyDescent="0.2">
      <c r="E18" s="18"/>
    </row>
  </sheetData>
  <phoneticPr fontId="0" type="noConversion"/>
  <printOptions horizontalCentered="1" verticalCentered="1" headings="1"/>
  <pageMargins left="0.5" right="0.25" top="1" bottom="1" header="0.5" footer="0.5"/>
  <pageSetup scale="97" orientation="landscape" r:id="rId1"/>
  <headerFooter alignWithMargins="0">
    <oddHeader>&amp;A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F77B13215E61498FF6AF09429735E5" ma:contentTypeVersion="10" ma:contentTypeDescription="Create a new document." ma:contentTypeScope="" ma:versionID="ec5b908ac8b07483ba77e4311e077335">
  <xsd:schema xmlns:xsd="http://www.w3.org/2001/XMLSchema" xmlns:xs="http://www.w3.org/2001/XMLSchema" xmlns:p="http://schemas.microsoft.com/office/2006/metadata/properties" xmlns:ns3="e77cbbfd-fc0c-4c4e-a653-4ff12f8e5182" xmlns:ns4="41d32293-6eac-4232-89a4-baa8a9944599" targetNamespace="http://schemas.microsoft.com/office/2006/metadata/properties" ma:root="true" ma:fieldsID="ef9c491eeb65a16d53f4ac07e586a816" ns3:_="" ns4:_="">
    <xsd:import namespace="e77cbbfd-fc0c-4c4e-a653-4ff12f8e5182"/>
    <xsd:import namespace="41d32293-6eac-4232-89a4-baa8a99445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cbbfd-fc0c-4c4e-a653-4ff12f8e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2293-6eac-4232-89a4-baa8a9944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19B95C-25AA-4E2E-8F79-A9449D50D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7cbbfd-fc0c-4c4e-a653-4ff12f8e5182"/>
    <ds:schemaRef ds:uri="41d32293-6eac-4232-89a4-baa8a9944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3200F8-57A2-4469-84B1-7A25E989A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TROY</vt:lpstr>
      <vt:lpstr>LARRY</vt:lpstr>
      <vt:lpstr>JOSH</vt:lpstr>
      <vt:lpstr>BOB</vt:lpstr>
      <vt:lpstr>IN STORE SALES</vt:lpstr>
      <vt:lpstr>INDEPENDENCE</vt:lpstr>
      <vt:lpstr>YEAR TO 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&amp; D SALES GOALS</dc:title>
  <dc:creator>Faythe Duenow</dc:creator>
  <cp:lastModifiedBy>Faythe Duenow</cp:lastModifiedBy>
  <cp:lastPrinted>2021-02-01T22:41:38Z</cp:lastPrinted>
  <dcterms:created xsi:type="dcterms:W3CDTF">1998-03-09T19:52:57Z</dcterms:created>
  <dcterms:modified xsi:type="dcterms:W3CDTF">2021-03-01T17:43:29Z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0x0101007DF77B13215E61498FF6AF09429735E5</vt:lpwstr>
  </property>
</Properties>
</file>